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4.150.205\arees$\LCFMEGA\GESTIO ACAD (AAD, Avaluacio, GDocent, Cens, etc)\AAD\2024-2025\ENCARREC\"/>
    </mc:Choice>
  </mc:AlternateContent>
  <xr:revisionPtr revIDLastSave="0" documentId="13_ncr:1_{05DEE94B-7E10-40C3-A732-1AFEDF02F1B9}" xr6:coauthVersionLast="36" xr6:coauthVersionMax="47" xr10:uidLastSave="{00000000-0000-0000-0000-000000000000}"/>
  <bookViews>
    <workbookView xWindow="0" yWindow="0" windowWidth="38400" windowHeight="17150" xr2:uid="{00000000-000D-0000-FFFF-FFFF00000000}"/>
  </bookViews>
  <sheets>
    <sheet name="ED" sheetId="8" r:id="rId1"/>
    <sheet name="BALANÇ" sheetId="22" r:id="rId2"/>
    <sheet name="Unitats acadèmiques" sheetId="21" r:id="rId3"/>
  </sheets>
  <definedNames>
    <definedName name="_1Àrea_d_impressió" localSheetId="0">ED!$A$1:$AI$23</definedName>
    <definedName name="_xlnm._FilterDatabase" localSheetId="0" hidden="1">ED!$A$21:$Y$236</definedName>
  </definedNames>
  <calcPr calcId="191029"/>
  <pivotCaches>
    <pivotCache cacheId="5" r:id="rId4"/>
    <pivotCache cacheId="9" r:id="rId5"/>
  </pivotCaches>
</workbook>
</file>

<file path=xl/calcChain.xml><?xml version="1.0" encoding="utf-8"?>
<calcChain xmlns="http://schemas.openxmlformats.org/spreadsheetml/2006/main">
  <c r="AL26" i="8" l="1"/>
  <c r="AK26" i="8"/>
  <c r="AG26" i="8"/>
  <c r="AH26" i="8" s="1"/>
  <c r="AD26" i="8"/>
  <c r="Y26" i="8"/>
  <c r="H26" i="8"/>
  <c r="H233" i="8" l="1"/>
  <c r="H234" i="8"/>
  <c r="H86" i="8" l="1"/>
  <c r="H166" i="8"/>
  <c r="L225" i="8"/>
  <c r="AL225" i="8"/>
  <c r="AK225" i="8"/>
  <c r="AG225" i="8"/>
  <c r="AH225" i="8" s="1"/>
  <c r="AD225" i="8"/>
  <c r="Y225" i="8"/>
  <c r="H225" i="8"/>
  <c r="H84" i="8"/>
  <c r="AL84" i="8"/>
  <c r="AK84" i="8"/>
  <c r="AG84" i="8"/>
  <c r="AD84" i="8"/>
  <c r="H83" i="8"/>
  <c r="H89" i="8"/>
  <c r="AL89" i="8"/>
  <c r="AK89" i="8"/>
  <c r="AG89" i="8"/>
  <c r="AD89" i="8"/>
  <c r="Y89" i="8"/>
  <c r="H92" i="8"/>
  <c r="AL91" i="8"/>
  <c r="AK91" i="8"/>
  <c r="AG91" i="8"/>
  <c r="AD91" i="8"/>
  <c r="Y91" i="8"/>
  <c r="H91" i="8"/>
  <c r="H82" i="8"/>
  <c r="AL88" i="8"/>
  <c r="AK88" i="8"/>
  <c r="AG88" i="8"/>
  <c r="AD88" i="8"/>
  <c r="Y88" i="8"/>
  <c r="H88" i="8"/>
  <c r="H81" i="8"/>
  <c r="AL90" i="8"/>
  <c r="AK90" i="8"/>
  <c r="AG90" i="8"/>
  <c r="AD90" i="8"/>
  <c r="Y90" i="8"/>
  <c r="H90" i="8"/>
  <c r="H79" i="8"/>
  <c r="H87" i="8"/>
  <c r="H85" i="8"/>
  <c r="H80" i="8"/>
  <c r="H223" i="8"/>
  <c r="AH223" i="8" s="1"/>
  <c r="AL223" i="8"/>
  <c r="AG223" i="8"/>
  <c r="AD223" i="8"/>
  <c r="H222" i="8"/>
  <c r="H224" i="8"/>
  <c r="H220" i="8"/>
  <c r="H219" i="8"/>
  <c r="H221" i="8"/>
  <c r="AL221" i="8"/>
  <c r="AG221" i="8"/>
  <c r="AD221" i="8"/>
  <c r="AL53" i="8"/>
  <c r="AK53" i="8"/>
  <c r="AG53" i="8"/>
  <c r="AH53" i="8" s="1"/>
  <c r="AD53" i="8"/>
  <c r="Y53" i="8"/>
  <c r="H53" i="8"/>
  <c r="Y24" i="8"/>
  <c r="AD24" i="8"/>
  <c r="AG24" i="8"/>
  <c r="AH24" i="8" s="1"/>
  <c r="AK24" i="8"/>
  <c r="AL24" i="8"/>
  <c r="AH84" i="8" l="1"/>
  <c r="AH89" i="8"/>
  <c r="AH91" i="8"/>
  <c r="AH88" i="8"/>
  <c r="AH90" i="8"/>
  <c r="AH221" i="8"/>
  <c r="AL161" i="8"/>
  <c r="AK161" i="8"/>
  <c r="AG161" i="8"/>
  <c r="AH161" i="8" s="1"/>
  <c r="AD161" i="8"/>
  <c r="Y161" i="8"/>
  <c r="H161" i="8"/>
  <c r="H209" i="8" l="1"/>
  <c r="H140" i="8"/>
  <c r="H141" i="8"/>
  <c r="AK139" i="8"/>
  <c r="AH139" i="8" l="1"/>
  <c r="AH96" i="8"/>
  <c r="AH98" i="8"/>
  <c r="AH100" i="8"/>
  <c r="AH101" i="8"/>
  <c r="AH103" i="8"/>
  <c r="AH104" i="8"/>
  <c r="AH105" i="8"/>
  <c r="AH106" i="8"/>
  <c r="AH109" i="8"/>
  <c r="AH110" i="8"/>
  <c r="AH113" i="8"/>
  <c r="AH115" i="8"/>
  <c r="AH116" i="8"/>
  <c r="AH118" i="8"/>
  <c r="AH119" i="8"/>
  <c r="AH122" i="8"/>
  <c r="AH123" i="8"/>
  <c r="AH126" i="8"/>
  <c r="AH127" i="8"/>
  <c r="AH128" i="8"/>
  <c r="AH131" i="8"/>
  <c r="AH132" i="8"/>
  <c r="AH136" i="8"/>
  <c r="AH137" i="8"/>
  <c r="AH173" i="8"/>
  <c r="AH176" i="8"/>
  <c r="AH178" i="8"/>
  <c r="AH180" i="8"/>
  <c r="AH183" i="8"/>
  <c r="AH186" i="8"/>
  <c r="AH187" i="8"/>
  <c r="AH188" i="8"/>
  <c r="AH189" i="8"/>
  <c r="AH190" i="8"/>
  <c r="AH195" i="8"/>
  <c r="AH200" i="8"/>
  <c r="AH203" i="8"/>
  <c r="AH206" i="8"/>
  <c r="AH207" i="8"/>
  <c r="AH208" i="8"/>
  <c r="AH210" i="8"/>
  <c r="AH212" i="8"/>
  <c r="AH217" i="8"/>
  <c r="AH218" i="8"/>
  <c r="AH219" i="8"/>
  <c r="AH228" i="8"/>
  <c r="AG25" i="8"/>
  <c r="AH25" i="8" s="1"/>
  <c r="AG27" i="8"/>
  <c r="AH27" i="8" s="1"/>
  <c r="AG28" i="8"/>
  <c r="AH28" i="8" s="1"/>
  <c r="AG29" i="8"/>
  <c r="AH29" i="8" s="1"/>
  <c r="AG30" i="8"/>
  <c r="AH30" i="8" s="1"/>
  <c r="AG31" i="8"/>
  <c r="AH31" i="8" s="1"/>
  <c r="AG32" i="8"/>
  <c r="AH32" i="8" s="1"/>
  <c r="AG33" i="8"/>
  <c r="AH33" i="8" s="1"/>
  <c r="AG34" i="8"/>
  <c r="AH34" i="8" s="1"/>
  <c r="AG35" i="8"/>
  <c r="AH35" i="8" s="1"/>
  <c r="AG36" i="8"/>
  <c r="AH36" i="8" s="1"/>
  <c r="AG37" i="8"/>
  <c r="AH37" i="8" s="1"/>
  <c r="AG38" i="8"/>
  <c r="AH38" i="8" s="1"/>
  <c r="AG39" i="8"/>
  <c r="AH39" i="8" s="1"/>
  <c r="AG40" i="8"/>
  <c r="AH40" i="8" s="1"/>
  <c r="AG41" i="8"/>
  <c r="AH41" i="8" s="1"/>
  <c r="AG42" i="8"/>
  <c r="AH42" i="8" s="1"/>
  <c r="AG43" i="8"/>
  <c r="AH43" i="8" s="1"/>
  <c r="AG44" i="8"/>
  <c r="AH44" i="8" s="1"/>
  <c r="AG45" i="8"/>
  <c r="AH45" i="8" s="1"/>
  <c r="AG46" i="8"/>
  <c r="AH46" i="8" s="1"/>
  <c r="AG47" i="8"/>
  <c r="AH47" i="8" s="1"/>
  <c r="AG48" i="8"/>
  <c r="AH48" i="8" s="1"/>
  <c r="AG49" i="8"/>
  <c r="AH49" i="8" s="1"/>
  <c r="AG50" i="8"/>
  <c r="AH50" i="8" s="1"/>
  <c r="AG51" i="8"/>
  <c r="AH51" i="8" s="1"/>
  <c r="AG52" i="8"/>
  <c r="AH52" i="8" s="1"/>
  <c r="AG54" i="8"/>
  <c r="AH54" i="8" s="1"/>
  <c r="AG55" i="8"/>
  <c r="AH55" i="8" s="1"/>
  <c r="AG56" i="8"/>
  <c r="AH56" i="8" s="1"/>
  <c r="AG57" i="8"/>
  <c r="AH57" i="8" s="1"/>
  <c r="AG58" i="8"/>
  <c r="AH58" i="8" s="1"/>
  <c r="AG59" i="8"/>
  <c r="AH59" i="8" s="1"/>
  <c r="AG60" i="8"/>
  <c r="AH60" i="8" s="1"/>
  <c r="AG61" i="8"/>
  <c r="AH61" i="8" s="1"/>
  <c r="AG62" i="8"/>
  <c r="AH62" i="8" s="1"/>
  <c r="AG63" i="8"/>
  <c r="AH63" i="8" s="1"/>
  <c r="AG64" i="8"/>
  <c r="AH64" i="8" s="1"/>
  <c r="AG65" i="8"/>
  <c r="AH65" i="8" s="1"/>
  <c r="AG66" i="8"/>
  <c r="AH66" i="8" s="1"/>
  <c r="AG67" i="8"/>
  <c r="AH67" i="8" s="1"/>
  <c r="AG68" i="8"/>
  <c r="AH68" i="8" s="1"/>
  <c r="AG69" i="8"/>
  <c r="AH69" i="8" s="1"/>
  <c r="AG70" i="8"/>
  <c r="AH70" i="8" s="1"/>
  <c r="AG71" i="8"/>
  <c r="AH71" i="8" s="1"/>
  <c r="AG72" i="8"/>
  <c r="AH72" i="8" s="1"/>
  <c r="AG73" i="8"/>
  <c r="AH73" i="8" s="1"/>
  <c r="AG74" i="8"/>
  <c r="AH74" i="8" s="1"/>
  <c r="AG75" i="8"/>
  <c r="AH75" i="8" s="1"/>
  <c r="AG76" i="8"/>
  <c r="AH76" i="8" s="1"/>
  <c r="AG77" i="8"/>
  <c r="AH77" i="8" s="1"/>
  <c r="AG78" i="8"/>
  <c r="AH78" i="8" s="1"/>
  <c r="AG79" i="8"/>
  <c r="AG80" i="8"/>
  <c r="AG81" i="8"/>
  <c r="AG82" i="8"/>
  <c r="AG83" i="8"/>
  <c r="AG85" i="8"/>
  <c r="AG86" i="8"/>
  <c r="AG87" i="8"/>
  <c r="AG92" i="8"/>
  <c r="AG93" i="8"/>
  <c r="AH93" i="8" s="1"/>
  <c r="AG94" i="8"/>
  <c r="AH94" i="8" s="1"/>
  <c r="AG95" i="8"/>
  <c r="AH95" i="8" s="1"/>
  <c r="AG96" i="8"/>
  <c r="AG97" i="8"/>
  <c r="AH97" i="8" s="1"/>
  <c r="AG98" i="8"/>
  <c r="AG99" i="8"/>
  <c r="AH99" i="8" s="1"/>
  <c r="AG100" i="8"/>
  <c r="AG101" i="8"/>
  <c r="AG102" i="8"/>
  <c r="AH102" i="8" s="1"/>
  <c r="AG103" i="8"/>
  <c r="AG104" i="8"/>
  <c r="AG105" i="8"/>
  <c r="AG106" i="8"/>
  <c r="AG107" i="8"/>
  <c r="AH107" i="8" s="1"/>
  <c r="AG108" i="8"/>
  <c r="AH108" i="8" s="1"/>
  <c r="AG109" i="8"/>
  <c r="AG110" i="8"/>
  <c r="AG111" i="8"/>
  <c r="AH111" i="8" s="1"/>
  <c r="AG112" i="8"/>
  <c r="AH112" i="8" s="1"/>
  <c r="AG113" i="8"/>
  <c r="AG114" i="8"/>
  <c r="AH114" i="8" s="1"/>
  <c r="AG115" i="8"/>
  <c r="AG116" i="8"/>
  <c r="AG117" i="8"/>
  <c r="AH117" i="8" s="1"/>
  <c r="AG118" i="8"/>
  <c r="AG119" i="8"/>
  <c r="AG120" i="8"/>
  <c r="AH120" i="8" s="1"/>
  <c r="AG121" i="8"/>
  <c r="AH121" i="8" s="1"/>
  <c r="AG122" i="8"/>
  <c r="AG123" i="8"/>
  <c r="AG124" i="8"/>
  <c r="AH124" i="8" s="1"/>
  <c r="AG125" i="8"/>
  <c r="AH125" i="8" s="1"/>
  <c r="AG126" i="8"/>
  <c r="AG127" i="8"/>
  <c r="AG128" i="8"/>
  <c r="AG129" i="8"/>
  <c r="AH129" i="8" s="1"/>
  <c r="AG130" i="8"/>
  <c r="AH130" i="8" s="1"/>
  <c r="AG131" i="8"/>
  <c r="AG132" i="8"/>
  <c r="AG133" i="8"/>
  <c r="AH133" i="8" s="1"/>
  <c r="AG134" i="8"/>
  <c r="AH134" i="8" s="1"/>
  <c r="AG135" i="8"/>
  <c r="AH135" i="8" s="1"/>
  <c r="AG136" i="8"/>
  <c r="AG137" i="8"/>
  <c r="AG138" i="8"/>
  <c r="AH138" i="8" s="1"/>
  <c r="AG139" i="8"/>
  <c r="AG140" i="8"/>
  <c r="AG141" i="8"/>
  <c r="AG142" i="8"/>
  <c r="AH142" i="8" s="1"/>
  <c r="AG143" i="8"/>
  <c r="AH143" i="8" s="1"/>
  <c r="AG144" i="8"/>
  <c r="AH144" i="8" s="1"/>
  <c r="AG145" i="8"/>
  <c r="AH145" i="8" s="1"/>
  <c r="AG146" i="8"/>
  <c r="AH146" i="8" s="1"/>
  <c r="AG147" i="8"/>
  <c r="AH147" i="8" s="1"/>
  <c r="AG148" i="8"/>
  <c r="AH148" i="8" s="1"/>
  <c r="AG149" i="8"/>
  <c r="AH149" i="8" s="1"/>
  <c r="AG150" i="8"/>
  <c r="AH150" i="8" s="1"/>
  <c r="AG152" i="8"/>
  <c r="AH152" i="8" s="1"/>
  <c r="AG153" i="8"/>
  <c r="AH153" i="8" s="1"/>
  <c r="AG154" i="8"/>
  <c r="AH154" i="8" s="1"/>
  <c r="AG155" i="8"/>
  <c r="AH155" i="8" s="1"/>
  <c r="AG156" i="8"/>
  <c r="AH156" i="8" s="1"/>
  <c r="AG157" i="8"/>
  <c r="AH157" i="8" s="1"/>
  <c r="AG158" i="8"/>
  <c r="AH158" i="8" s="1"/>
  <c r="AG159" i="8"/>
  <c r="AH159" i="8" s="1"/>
  <c r="AG160" i="8"/>
  <c r="AH160" i="8" s="1"/>
  <c r="AG162" i="8"/>
  <c r="AH162" i="8" s="1"/>
  <c r="AG163" i="8"/>
  <c r="AH163" i="8" s="1"/>
  <c r="AG164" i="8"/>
  <c r="AH164" i="8" s="1"/>
  <c r="AG165" i="8"/>
  <c r="AH165" i="8" s="1"/>
  <c r="AG166" i="8"/>
  <c r="AG167" i="8"/>
  <c r="AG168" i="8"/>
  <c r="AG169" i="8"/>
  <c r="AG170" i="8"/>
  <c r="AG171" i="8"/>
  <c r="AH171" i="8" s="1"/>
  <c r="AG172" i="8"/>
  <c r="AH172" i="8" s="1"/>
  <c r="AG173" i="8"/>
  <c r="AG174" i="8"/>
  <c r="AH174" i="8" s="1"/>
  <c r="AG175" i="8"/>
  <c r="AH175" i="8" s="1"/>
  <c r="AG176" i="8"/>
  <c r="AG177" i="8"/>
  <c r="AH177" i="8" s="1"/>
  <c r="AG178" i="8"/>
  <c r="AG179" i="8"/>
  <c r="AH179" i="8" s="1"/>
  <c r="AG180" i="8"/>
  <c r="AG181" i="8"/>
  <c r="AH181" i="8" s="1"/>
  <c r="AG182" i="8"/>
  <c r="AH182" i="8" s="1"/>
  <c r="AG183" i="8"/>
  <c r="AG184" i="8"/>
  <c r="AH184" i="8" s="1"/>
  <c r="AG185" i="8"/>
  <c r="AH185" i="8" s="1"/>
  <c r="AG186" i="8"/>
  <c r="AG187" i="8"/>
  <c r="AG188" i="8"/>
  <c r="AG189" i="8"/>
  <c r="AG190" i="8"/>
  <c r="AG191" i="8"/>
  <c r="AH191" i="8" s="1"/>
  <c r="AG192" i="8"/>
  <c r="AH192" i="8" s="1"/>
  <c r="AG193" i="8"/>
  <c r="AH193" i="8" s="1"/>
  <c r="AG194" i="8"/>
  <c r="AH194" i="8" s="1"/>
  <c r="AG195" i="8"/>
  <c r="AG196" i="8"/>
  <c r="AH196" i="8" s="1"/>
  <c r="AG197" i="8"/>
  <c r="AH197" i="8" s="1"/>
  <c r="AG198" i="8"/>
  <c r="AH198" i="8" s="1"/>
  <c r="AG199" i="8"/>
  <c r="AH199" i="8" s="1"/>
  <c r="AG200" i="8"/>
  <c r="AG201" i="8"/>
  <c r="AH201" i="8" s="1"/>
  <c r="AG202" i="8"/>
  <c r="AH202" i="8" s="1"/>
  <c r="AG203" i="8"/>
  <c r="AG204" i="8"/>
  <c r="AH204" i="8" s="1"/>
  <c r="AG205" i="8"/>
  <c r="AH205" i="8" s="1"/>
  <c r="AG206" i="8"/>
  <c r="AG207" i="8"/>
  <c r="AG208" i="8"/>
  <c r="AG209" i="8"/>
  <c r="AH209" i="8" s="1"/>
  <c r="AG210" i="8"/>
  <c r="AG211" i="8"/>
  <c r="AH211" i="8" s="1"/>
  <c r="AG212" i="8"/>
  <c r="AG213" i="8"/>
  <c r="AH213" i="8" s="1"/>
  <c r="AG214" i="8"/>
  <c r="AH214" i="8" s="1"/>
  <c r="AG215" i="8"/>
  <c r="AH215" i="8" s="1"/>
  <c r="AG216" i="8"/>
  <c r="AH216" i="8" s="1"/>
  <c r="AG217" i="8"/>
  <c r="AG218" i="8"/>
  <c r="AG219" i="8"/>
  <c r="AG220" i="8"/>
  <c r="AG222" i="8"/>
  <c r="AG224" i="8"/>
  <c r="AG226" i="8"/>
  <c r="AH226" i="8" s="1"/>
  <c r="AG227" i="8"/>
  <c r="AH227" i="8" s="1"/>
  <c r="AG228" i="8"/>
  <c r="AG229" i="8"/>
  <c r="AH229" i="8" s="1"/>
  <c r="AG230" i="8"/>
  <c r="AH230" i="8" s="1"/>
  <c r="AG231" i="8"/>
  <c r="AH231" i="8" s="1"/>
  <c r="AG232" i="8"/>
  <c r="AH232" i="8" s="1"/>
  <c r="AG233" i="8"/>
  <c r="AG234" i="8"/>
  <c r="AG235" i="8"/>
  <c r="AH140" i="8" l="1"/>
  <c r="AH79" i="8"/>
  <c r="AH86" i="8"/>
  <c r="AH220" i="8"/>
  <c r="AH233" i="8"/>
  <c r="AH141" i="8" l="1"/>
  <c r="AL77" i="8" l="1"/>
  <c r="AK77" i="8"/>
  <c r="AD77" i="8"/>
  <c r="Y77" i="8"/>
  <c r="H77" i="8"/>
  <c r="AL78" i="8"/>
  <c r="AK78" i="8"/>
  <c r="AD78" i="8"/>
  <c r="Y78" i="8"/>
  <c r="H78" i="8"/>
  <c r="AL235" i="8" l="1"/>
  <c r="AK219" i="8"/>
  <c r="H170" i="8"/>
  <c r="H169" i="8"/>
  <c r="H168" i="8"/>
  <c r="H167" i="8"/>
  <c r="AL87" i="8"/>
  <c r="AK87" i="8"/>
  <c r="AD87" i="8"/>
  <c r="Y87" i="8"/>
  <c r="AH92" i="8" l="1"/>
  <c r="AH166" i="8"/>
  <c r="AH222" i="8"/>
  <c r="AH234" i="8"/>
  <c r="AH169" i="8"/>
  <c r="AH85" i="8"/>
  <c r="AH167" i="8"/>
  <c r="AH168" i="8"/>
  <c r="AH170" i="8"/>
  <c r="AH80" i="8"/>
  <c r="AH224" i="8"/>
  <c r="AH81" i="8"/>
  <c r="AH82" i="8"/>
  <c r="AH83" i="8"/>
  <c r="AH87" i="8"/>
  <c r="W55" i="8"/>
  <c r="U55" i="8"/>
  <c r="AD25" i="8" l="1"/>
  <c r="AD27" i="8"/>
  <c r="AD28" i="8"/>
  <c r="AD29" i="8"/>
  <c r="AD30" i="8"/>
  <c r="AD31" i="8"/>
  <c r="AD32" i="8"/>
  <c r="AD33" i="8"/>
  <c r="AD34" i="8"/>
  <c r="AD35" i="8"/>
  <c r="AD36" i="8"/>
  <c r="AD37" i="8"/>
  <c r="AD38" i="8"/>
  <c r="AD39" i="8"/>
  <c r="AD40" i="8"/>
  <c r="AD41" i="8"/>
  <c r="AD42" i="8"/>
  <c r="AD43" i="8"/>
  <c r="AD44" i="8"/>
  <c r="AD45" i="8"/>
  <c r="AD46" i="8"/>
  <c r="AD47" i="8"/>
  <c r="AD48" i="8"/>
  <c r="AD49" i="8"/>
  <c r="AD50" i="8"/>
  <c r="AD51" i="8"/>
  <c r="AD52" i="8"/>
  <c r="AD54" i="8"/>
  <c r="AD55" i="8"/>
  <c r="AD56" i="8"/>
  <c r="AD57" i="8"/>
  <c r="AD58" i="8"/>
  <c r="AD59" i="8"/>
  <c r="AD60" i="8"/>
  <c r="AD61" i="8"/>
  <c r="AD62" i="8"/>
  <c r="AD63" i="8"/>
  <c r="AD64" i="8"/>
  <c r="AD65" i="8"/>
  <c r="AD66" i="8"/>
  <c r="AD67" i="8"/>
  <c r="AD68" i="8"/>
  <c r="AD69" i="8"/>
  <c r="AD70" i="8"/>
  <c r="AD71" i="8"/>
  <c r="AD72" i="8"/>
  <c r="AD73" i="8"/>
  <c r="AD74" i="8"/>
  <c r="AD75" i="8"/>
  <c r="AD76" i="8"/>
  <c r="AD79" i="8"/>
  <c r="AD80" i="8"/>
  <c r="AD81" i="8"/>
  <c r="AD82" i="8"/>
  <c r="AD83" i="8"/>
  <c r="AD85" i="8"/>
  <c r="AD86" i="8"/>
  <c r="AD92" i="8"/>
  <c r="AD93" i="8"/>
  <c r="AD94" i="8"/>
  <c r="AD95" i="8"/>
  <c r="AD96" i="8"/>
  <c r="AD97" i="8"/>
  <c r="AD98" i="8"/>
  <c r="AD99" i="8"/>
  <c r="AD100" i="8"/>
  <c r="AD101" i="8"/>
  <c r="AD102" i="8"/>
  <c r="AD103" i="8"/>
  <c r="AD104" i="8"/>
  <c r="AD105" i="8"/>
  <c r="AD106" i="8"/>
  <c r="AD107" i="8"/>
  <c r="AD108" i="8"/>
  <c r="AD109" i="8"/>
  <c r="AD110" i="8"/>
  <c r="AD111" i="8"/>
  <c r="AD112" i="8"/>
  <c r="AD113" i="8"/>
  <c r="AD114" i="8"/>
  <c r="AD115" i="8"/>
  <c r="AD116" i="8"/>
  <c r="AD117" i="8"/>
  <c r="AD118" i="8"/>
  <c r="AD119" i="8"/>
  <c r="AD120" i="8"/>
  <c r="AD121" i="8"/>
  <c r="AD122" i="8"/>
  <c r="AD123" i="8"/>
  <c r="AD124" i="8"/>
  <c r="AD125" i="8"/>
  <c r="AD126" i="8"/>
  <c r="AD127" i="8"/>
  <c r="AD128" i="8"/>
  <c r="AD129" i="8"/>
  <c r="AD130" i="8"/>
  <c r="AD131" i="8"/>
  <c r="AD132" i="8"/>
  <c r="AD133" i="8"/>
  <c r="AD134" i="8"/>
  <c r="AD135" i="8"/>
  <c r="AD136" i="8"/>
  <c r="AD137" i="8"/>
  <c r="AD138" i="8"/>
  <c r="AD139" i="8"/>
  <c r="AD140" i="8"/>
  <c r="AD141" i="8"/>
  <c r="AD142" i="8"/>
  <c r="AD143" i="8"/>
  <c r="AD144" i="8"/>
  <c r="AD145" i="8"/>
  <c r="AD146" i="8"/>
  <c r="AD147" i="8"/>
  <c r="AD148" i="8"/>
  <c r="AD149" i="8"/>
  <c r="AD150" i="8"/>
  <c r="AD151" i="8"/>
  <c r="AD152" i="8"/>
  <c r="AD153" i="8"/>
  <c r="AD154" i="8"/>
  <c r="AD155" i="8"/>
  <c r="AD156" i="8"/>
  <c r="AD157" i="8"/>
  <c r="AD158" i="8"/>
  <c r="AD159" i="8"/>
  <c r="AD160" i="8"/>
  <c r="AD162" i="8"/>
  <c r="AD163" i="8"/>
  <c r="AD164" i="8"/>
  <c r="AD165" i="8"/>
  <c r="AD166" i="8"/>
  <c r="AD167" i="8"/>
  <c r="AD168" i="8"/>
  <c r="AD169" i="8"/>
  <c r="AD170" i="8"/>
  <c r="AD171" i="8"/>
  <c r="AD172" i="8"/>
  <c r="AD173" i="8"/>
  <c r="AD174" i="8"/>
  <c r="AD175" i="8"/>
  <c r="AD176" i="8"/>
  <c r="AD177" i="8"/>
  <c r="AD178" i="8"/>
  <c r="AD179" i="8"/>
  <c r="AD180" i="8"/>
  <c r="AD181" i="8"/>
  <c r="AD182" i="8"/>
  <c r="AD183" i="8"/>
  <c r="AD184" i="8"/>
  <c r="AD185" i="8"/>
  <c r="AD186" i="8"/>
  <c r="AD187" i="8"/>
  <c r="AD188" i="8"/>
  <c r="AD189" i="8"/>
  <c r="AD190" i="8"/>
  <c r="AD191" i="8"/>
  <c r="AD192" i="8"/>
  <c r="AD193" i="8"/>
  <c r="AD194" i="8"/>
  <c r="AD195" i="8"/>
  <c r="AD196" i="8"/>
  <c r="AD197" i="8"/>
  <c r="AD198" i="8"/>
  <c r="AD199" i="8"/>
  <c r="AD200" i="8"/>
  <c r="AD201" i="8"/>
  <c r="AD202" i="8"/>
  <c r="AD203" i="8"/>
  <c r="AD204" i="8"/>
  <c r="AD205" i="8"/>
  <c r="AD206" i="8"/>
  <c r="AD207" i="8"/>
  <c r="AD208" i="8"/>
  <c r="AD209" i="8"/>
  <c r="AD210" i="8"/>
  <c r="AD211" i="8"/>
  <c r="AD212" i="8"/>
  <c r="AD213" i="8"/>
  <c r="AD214" i="8"/>
  <c r="AD215" i="8"/>
  <c r="AD216" i="8"/>
  <c r="AD217" i="8"/>
  <c r="AD218" i="8"/>
  <c r="AD219" i="8"/>
  <c r="AD220" i="8"/>
  <c r="AD222" i="8"/>
  <c r="AD224" i="8"/>
  <c r="AD226" i="8"/>
  <c r="AD227" i="8"/>
  <c r="AD228" i="8"/>
  <c r="AD229" i="8"/>
  <c r="AD230" i="8"/>
  <c r="AD231" i="8"/>
  <c r="AD232" i="8"/>
  <c r="AD233" i="8"/>
  <c r="AD234" i="8"/>
  <c r="AD235" i="8"/>
  <c r="AK235" i="8" l="1"/>
  <c r="Y235" i="8"/>
  <c r="H235" i="8"/>
  <c r="AL234" i="8"/>
  <c r="AK234" i="8"/>
  <c r="Y234" i="8"/>
  <c r="AL233" i="8"/>
  <c r="AK233" i="8"/>
  <c r="Y233" i="8"/>
  <c r="AL232" i="8"/>
  <c r="AK232" i="8"/>
  <c r="Y232" i="8"/>
  <c r="H232" i="8"/>
  <c r="AL231" i="8"/>
  <c r="AK231" i="8"/>
  <c r="Y231" i="8"/>
  <c r="H231" i="8"/>
  <c r="AL230" i="8"/>
  <c r="AK230" i="8"/>
  <c r="Y230" i="8"/>
  <c r="H230" i="8"/>
  <c r="AL229" i="8"/>
  <c r="AK229" i="8"/>
  <c r="Y229" i="8"/>
  <c r="H229" i="8"/>
  <c r="AL228" i="8"/>
  <c r="AK228" i="8"/>
  <c r="Y228" i="8"/>
  <c r="H228" i="8"/>
  <c r="AL227" i="8"/>
  <c r="AK227" i="8"/>
  <c r="Y227" i="8"/>
  <c r="H227" i="8"/>
  <c r="AL226" i="8"/>
  <c r="AK226" i="8"/>
  <c r="Y226" i="8"/>
  <c r="H226" i="8"/>
  <c r="AL224" i="8"/>
  <c r="AL222" i="8"/>
  <c r="AL220" i="8"/>
  <c r="AL219" i="8"/>
  <c r="AL218" i="8"/>
  <c r="AK218" i="8"/>
  <c r="H218" i="8"/>
  <c r="AL217" i="8"/>
  <c r="AK217" i="8"/>
  <c r="H217" i="8"/>
  <c r="AL216" i="8"/>
  <c r="AK216" i="8"/>
  <c r="H216" i="8"/>
  <c r="AL215" i="8"/>
  <c r="AK215" i="8"/>
  <c r="H215" i="8"/>
  <c r="AL214" i="8"/>
  <c r="AK214" i="8"/>
  <c r="H214" i="8"/>
  <c r="AL213" i="8"/>
  <c r="AK213" i="8"/>
  <c r="H213" i="8"/>
  <c r="AL212" i="8"/>
  <c r="AK212" i="8"/>
  <c r="Y212" i="8"/>
  <c r="H212" i="8"/>
  <c r="AL211" i="8"/>
  <c r="AK211" i="8"/>
  <c r="H211" i="8"/>
  <c r="AL210" i="8"/>
  <c r="AK210" i="8"/>
  <c r="H210" i="8"/>
  <c r="AL209" i="8"/>
  <c r="AK209" i="8"/>
  <c r="AL208" i="8"/>
  <c r="AK208" i="8"/>
  <c r="H208" i="8"/>
  <c r="AL207" i="8"/>
  <c r="AK207" i="8"/>
  <c r="H207" i="8"/>
  <c r="AL206" i="8"/>
  <c r="AK206" i="8"/>
  <c r="H206" i="8"/>
  <c r="AL205" i="8"/>
  <c r="AK205" i="8"/>
  <c r="H205" i="8"/>
  <c r="AL204" i="8"/>
  <c r="AK204" i="8"/>
  <c r="H204" i="8"/>
  <c r="AL203" i="8"/>
  <c r="AK203" i="8"/>
  <c r="H203" i="8"/>
  <c r="AL202" i="8"/>
  <c r="AK202" i="8"/>
  <c r="H202" i="8"/>
  <c r="AL201" i="8"/>
  <c r="AK201" i="8"/>
  <c r="H201" i="8"/>
  <c r="AL200" i="8"/>
  <c r="AK200" i="8"/>
  <c r="H200" i="8"/>
  <c r="AL199" i="8"/>
  <c r="AK199" i="8"/>
  <c r="H199" i="8"/>
  <c r="AL198" i="8"/>
  <c r="AK198" i="8"/>
  <c r="H198" i="8"/>
  <c r="AL197" i="8"/>
  <c r="AK197" i="8"/>
  <c r="H197" i="8"/>
  <c r="AL196" i="8"/>
  <c r="AK196" i="8"/>
  <c r="H196" i="8"/>
  <c r="AL195" i="8"/>
  <c r="AK195" i="8"/>
  <c r="H195" i="8"/>
  <c r="AL194" i="8"/>
  <c r="AK194" i="8"/>
  <c r="H194" i="8"/>
  <c r="AL193" i="8"/>
  <c r="AK193" i="8"/>
  <c r="H193" i="8"/>
  <c r="AL192" i="8"/>
  <c r="AK192" i="8"/>
  <c r="H192" i="8"/>
  <c r="AL191" i="8"/>
  <c r="AK191" i="8"/>
  <c r="H191" i="8"/>
  <c r="AL190" i="8"/>
  <c r="AK190" i="8"/>
  <c r="H190" i="8"/>
  <c r="AL189" i="8"/>
  <c r="AK189" i="8"/>
  <c r="H189" i="8"/>
  <c r="AL188" i="8"/>
  <c r="AK188" i="8"/>
  <c r="H188" i="8"/>
  <c r="AL187" i="8"/>
  <c r="AK187" i="8"/>
  <c r="H187" i="8"/>
  <c r="AL186" i="8"/>
  <c r="AK186" i="8"/>
  <c r="H186" i="8"/>
  <c r="AL185" i="8"/>
  <c r="AK185" i="8"/>
  <c r="H185" i="8"/>
  <c r="AL184" i="8"/>
  <c r="AK184" i="8"/>
  <c r="H184" i="8"/>
  <c r="AL183" i="8"/>
  <c r="AK183" i="8"/>
  <c r="H183" i="8"/>
  <c r="AL182" i="8"/>
  <c r="AK182" i="8"/>
  <c r="H182" i="8"/>
  <c r="AL181" i="8"/>
  <c r="AK181" i="8"/>
  <c r="H181" i="8"/>
  <c r="AL180" i="8"/>
  <c r="AK180" i="8"/>
  <c r="H180" i="8"/>
  <c r="AL179" i="8"/>
  <c r="AK179" i="8"/>
  <c r="H179" i="8"/>
  <c r="AL178" i="8"/>
  <c r="AK178" i="8"/>
  <c r="H178" i="8"/>
  <c r="AL177" i="8"/>
  <c r="AK177" i="8"/>
  <c r="H177" i="8"/>
  <c r="AL176" i="8"/>
  <c r="AK176" i="8"/>
  <c r="H176" i="8"/>
  <c r="AL175" i="8"/>
  <c r="AK175" i="8"/>
  <c r="H175" i="8"/>
  <c r="AL174" i="8"/>
  <c r="AK174" i="8"/>
  <c r="H174" i="8"/>
  <c r="AL173" i="8"/>
  <c r="AK173" i="8"/>
  <c r="H173" i="8"/>
  <c r="AL172" i="8"/>
  <c r="AK172" i="8"/>
  <c r="H172" i="8"/>
  <c r="AL171" i="8"/>
  <c r="AK171" i="8"/>
  <c r="Y171" i="8"/>
  <c r="H171" i="8"/>
  <c r="AL170" i="8"/>
  <c r="AK170" i="8"/>
  <c r="AL169" i="8"/>
  <c r="AK169" i="8"/>
  <c r="AL168" i="8"/>
  <c r="AK168" i="8"/>
  <c r="Y168" i="8"/>
  <c r="AL167" i="8"/>
  <c r="AK167" i="8"/>
  <c r="Y167" i="8"/>
  <c r="AL166" i="8"/>
  <c r="AK166" i="8"/>
  <c r="Y166" i="8"/>
  <c r="AL165" i="8"/>
  <c r="AK165" i="8"/>
  <c r="Y165" i="8"/>
  <c r="H165" i="8"/>
  <c r="AL164" i="8"/>
  <c r="AK164" i="8"/>
  <c r="Y164" i="8"/>
  <c r="H164" i="8"/>
  <c r="AL163" i="8"/>
  <c r="AK163" i="8"/>
  <c r="Y163" i="8"/>
  <c r="H163" i="8"/>
  <c r="AL162" i="8"/>
  <c r="AK162" i="8"/>
  <c r="Y162" i="8"/>
  <c r="H162" i="8"/>
  <c r="AL160" i="8"/>
  <c r="AK160" i="8"/>
  <c r="Y160" i="8"/>
  <c r="H160" i="8"/>
  <c r="AL159" i="8"/>
  <c r="AK159" i="8"/>
  <c r="Y159" i="8"/>
  <c r="H159" i="8"/>
  <c r="AL158" i="8"/>
  <c r="AK158" i="8"/>
  <c r="Y158" i="8"/>
  <c r="H158" i="8"/>
  <c r="AL157" i="8"/>
  <c r="AK157" i="8"/>
  <c r="Y157" i="8"/>
  <c r="H157" i="8"/>
  <c r="AL156" i="8"/>
  <c r="AK156" i="8"/>
  <c r="Y156" i="8"/>
  <c r="H156" i="8"/>
  <c r="AL155" i="8"/>
  <c r="AK155" i="8"/>
  <c r="Y155" i="8"/>
  <c r="H155" i="8"/>
  <c r="AL154" i="8"/>
  <c r="AK154" i="8"/>
  <c r="Y154" i="8"/>
  <c r="H154" i="8"/>
  <c r="AL153" i="8"/>
  <c r="AK153" i="8"/>
  <c r="Y153" i="8"/>
  <c r="H153" i="8"/>
  <c r="AL152" i="8"/>
  <c r="AK152" i="8"/>
  <c r="Y152" i="8"/>
  <c r="H152" i="8"/>
  <c r="AL151" i="8"/>
  <c r="AK151" i="8"/>
  <c r="Y151" i="8"/>
  <c r="Q151" i="8"/>
  <c r="AL150" i="8"/>
  <c r="AK150" i="8"/>
  <c r="Y150" i="8"/>
  <c r="H150" i="8"/>
  <c r="AL149" i="8"/>
  <c r="AK149" i="8"/>
  <c r="Y149" i="8"/>
  <c r="H149" i="8"/>
  <c r="AL148" i="8"/>
  <c r="AK148" i="8"/>
  <c r="Y148" i="8"/>
  <c r="H148" i="8"/>
  <c r="AL147" i="8"/>
  <c r="AK147" i="8"/>
  <c r="Y147" i="8"/>
  <c r="H147" i="8"/>
  <c r="AL146" i="8"/>
  <c r="AK146" i="8"/>
  <c r="Y146" i="8"/>
  <c r="H146" i="8"/>
  <c r="AL145" i="8"/>
  <c r="AK145" i="8"/>
  <c r="Y145" i="8"/>
  <c r="H145" i="8"/>
  <c r="AL144" i="8"/>
  <c r="AK144" i="8"/>
  <c r="Y144" i="8"/>
  <c r="H144" i="8"/>
  <c r="AL143" i="8"/>
  <c r="AK143" i="8"/>
  <c r="Y143" i="8"/>
  <c r="H143" i="8"/>
  <c r="AL142" i="8"/>
  <c r="AK142" i="8"/>
  <c r="Y142" i="8"/>
  <c r="H142" i="8"/>
  <c r="AL141" i="8"/>
  <c r="AK141" i="8"/>
  <c r="Y141" i="8"/>
  <c r="AL140" i="8"/>
  <c r="AK140" i="8"/>
  <c r="Y140" i="8"/>
  <c r="AL139" i="8"/>
  <c r="AL138" i="8"/>
  <c r="AK138" i="8"/>
  <c r="Y138" i="8"/>
  <c r="H138" i="8"/>
  <c r="AL137" i="8"/>
  <c r="AK137" i="8"/>
  <c r="H137" i="8"/>
  <c r="AL136" i="8"/>
  <c r="AK136" i="8"/>
  <c r="H136" i="8"/>
  <c r="AL135" i="8"/>
  <c r="AK135" i="8"/>
  <c r="Y135" i="8"/>
  <c r="H135" i="8"/>
  <c r="AL134" i="8"/>
  <c r="AK134" i="8"/>
  <c r="Y134" i="8"/>
  <c r="H134" i="8"/>
  <c r="AL133" i="8"/>
  <c r="AK133" i="8"/>
  <c r="Y133" i="8"/>
  <c r="H133" i="8"/>
  <c r="AL132" i="8"/>
  <c r="AK132" i="8"/>
  <c r="H132" i="8"/>
  <c r="AL131" i="8"/>
  <c r="AK131" i="8"/>
  <c r="H131" i="8"/>
  <c r="AL130" i="8"/>
  <c r="AK130" i="8"/>
  <c r="Y130" i="8"/>
  <c r="H130" i="8"/>
  <c r="AL129" i="8"/>
  <c r="AK129" i="8"/>
  <c r="Y129" i="8"/>
  <c r="H129" i="8"/>
  <c r="AL128" i="8"/>
  <c r="AK128" i="8"/>
  <c r="H128" i="8"/>
  <c r="AL127" i="8"/>
  <c r="AK127" i="8"/>
  <c r="H127" i="8"/>
  <c r="AL126" i="8"/>
  <c r="AK126" i="8"/>
  <c r="H126" i="8"/>
  <c r="AL125" i="8"/>
  <c r="AK125" i="8"/>
  <c r="Y125" i="8"/>
  <c r="H125" i="8"/>
  <c r="AL124" i="8"/>
  <c r="AK124" i="8"/>
  <c r="Y124" i="8"/>
  <c r="H124" i="8"/>
  <c r="AL123" i="8"/>
  <c r="AK123" i="8"/>
  <c r="H123" i="8"/>
  <c r="AL122" i="8"/>
  <c r="AK122" i="8"/>
  <c r="H122" i="8"/>
  <c r="AL121" i="8"/>
  <c r="AK121" i="8"/>
  <c r="Y121" i="8"/>
  <c r="H121" i="8"/>
  <c r="AL120" i="8"/>
  <c r="AK120" i="8"/>
  <c r="Y120" i="8"/>
  <c r="H120" i="8"/>
  <c r="AL119" i="8"/>
  <c r="AK119" i="8"/>
  <c r="H119" i="8"/>
  <c r="AL118" i="8"/>
  <c r="AK118" i="8"/>
  <c r="H118" i="8"/>
  <c r="AL117" i="8"/>
  <c r="AK117" i="8"/>
  <c r="Y117" i="8"/>
  <c r="H117" i="8"/>
  <c r="AL116" i="8"/>
  <c r="AK116" i="8"/>
  <c r="H116" i="8"/>
  <c r="AL115" i="8"/>
  <c r="AK115" i="8"/>
  <c r="H115" i="8"/>
  <c r="AL114" i="8"/>
  <c r="AK114" i="8"/>
  <c r="Y114" i="8"/>
  <c r="H114" i="8"/>
  <c r="AL113" i="8"/>
  <c r="AK113" i="8"/>
  <c r="H113" i="8"/>
  <c r="AL112" i="8"/>
  <c r="AK112" i="8"/>
  <c r="Y112" i="8"/>
  <c r="H112" i="8"/>
  <c r="AL111" i="8"/>
  <c r="AK111" i="8"/>
  <c r="Y111" i="8"/>
  <c r="H111" i="8"/>
  <c r="AL110" i="8"/>
  <c r="AK110" i="8"/>
  <c r="Y110" i="8"/>
  <c r="H110" i="8"/>
  <c r="AL109" i="8"/>
  <c r="AK109" i="8"/>
  <c r="Y109" i="8"/>
  <c r="H109" i="8"/>
  <c r="AL108" i="8"/>
  <c r="AK108" i="8"/>
  <c r="Y108" i="8"/>
  <c r="H108" i="8"/>
  <c r="AL107" i="8"/>
  <c r="AK107" i="8"/>
  <c r="Y107" i="8"/>
  <c r="H107" i="8"/>
  <c r="AL106" i="8"/>
  <c r="AK106" i="8"/>
  <c r="Y106" i="8"/>
  <c r="H106" i="8"/>
  <c r="AL105" i="8"/>
  <c r="AK105" i="8"/>
  <c r="H105" i="8"/>
  <c r="AL104" i="8"/>
  <c r="AK104" i="8"/>
  <c r="H104" i="8"/>
  <c r="AL103" i="8"/>
  <c r="AK103" i="8"/>
  <c r="H103" i="8"/>
  <c r="AL102" i="8"/>
  <c r="AK102" i="8"/>
  <c r="Y102" i="8"/>
  <c r="H102" i="8"/>
  <c r="AL101" i="8"/>
  <c r="AK101" i="8"/>
  <c r="H101" i="8"/>
  <c r="AL100" i="8"/>
  <c r="AK100" i="8"/>
  <c r="H100" i="8"/>
  <c r="AL99" i="8"/>
  <c r="AK99" i="8"/>
  <c r="Y99" i="8"/>
  <c r="H99" i="8"/>
  <c r="AL98" i="8"/>
  <c r="AK98" i="8"/>
  <c r="H98" i="8"/>
  <c r="AL97" i="8"/>
  <c r="AK97" i="8"/>
  <c r="Y97" i="8"/>
  <c r="H97" i="8"/>
  <c r="AL96" i="8"/>
  <c r="AK96" i="8"/>
  <c r="H96" i="8"/>
  <c r="AL95" i="8"/>
  <c r="AK95" i="8"/>
  <c r="Y95" i="8"/>
  <c r="H95" i="8"/>
  <c r="AL94" i="8"/>
  <c r="AK94" i="8"/>
  <c r="Y94" i="8"/>
  <c r="H94" i="8"/>
  <c r="AL93" i="8"/>
  <c r="AK93" i="8"/>
  <c r="Y93" i="8"/>
  <c r="H93" i="8"/>
  <c r="AL92" i="8"/>
  <c r="AK92" i="8"/>
  <c r="Y92" i="8"/>
  <c r="AL86" i="8"/>
  <c r="AK86" i="8"/>
  <c r="AL85" i="8"/>
  <c r="AK85" i="8"/>
  <c r="AL83" i="8"/>
  <c r="AK83" i="8"/>
  <c r="Y83" i="8"/>
  <c r="AL82" i="8"/>
  <c r="AK82" i="8"/>
  <c r="AL81" i="8"/>
  <c r="AK81" i="8"/>
  <c r="Y81" i="8"/>
  <c r="AL80" i="8"/>
  <c r="AK80" i="8"/>
  <c r="Y80" i="8"/>
  <c r="AL79" i="8"/>
  <c r="AK79" i="8"/>
  <c r="Y79" i="8"/>
  <c r="AL76" i="8"/>
  <c r="AK76" i="8"/>
  <c r="Y76" i="8"/>
  <c r="H76" i="8"/>
  <c r="AL75" i="8"/>
  <c r="AK75" i="8"/>
  <c r="Y75" i="8"/>
  <c r="H75" i="8"/>
  <c r="AL74" i="8"/>
  <c r="AK74" i="8"/>
  <c r="Y74" i="8"/>
  <c r="H74" i="8"/>
  <c r="AL73" i="8"/>
  <c r="AK73" i="8"/>
  <c r="Y73" i="8"/>
  <c r="H73" i="8"/>
  <c r="AL72" i="8"/>
  <c r="AK72" i="8"/>
  <c r="Y72" i="8"/>
  <c r="H72" i="8"/>
  <c r="AL71" i="8"/>
  <c r="AK71" i="8"/>
  <c r="Y71" i="8"/>
  <c r="H71" i="8"/>
  <c r="AL70" i="8"/>
  <c r="AK70" i="8"/>
  <c r="Y70" i="8"/>
  <c r="H70" i="8"/>
  <c r="AL69" i="8"/>
  <c r="AK69" i="8"/>
  <c r="Y69" i="8"/>
  <c r="H69" i="8"/>
  <c r="AL68" i="8"/>
  <c r="AK68" i="8"/>
  <c r="Y68" i="8"/>
  <c r="H68" i="8"/>
  <c r="AL67" i="8"/>
  <c r="AK67" i="8"/>
  <c r="Y67" i="8"/>
  <c r="H67" i="8"/>
  <c r="AL66" i="8"/>
  <c r="AK66" i="8"/>
  <c r="Y66" i="8"/>
  <c r="H66" i="8"/>
  <c r="AL65" i="8"/>
  <c r="AK65" i="8"/>
  <c r="Y65" i="8"/>
  <c r="H65" i="8"/>
  <c r="AL64" i="8"/>
  <c r="AK64" i="8"/>
  <c r="Y64" i="8"/>
  <c r="H64" i="8"/>
  <c r="AL63" i="8"/>
  <c r="AK63" i="8"/>
  <c r="Y63" i="8"/>
  <c r="H63" i="8"/>
  <c r="AL62" i="8"/>
  <c r="AK62" i="8"/>
  <c r="Y62" i="8"/>
  <c r="H62" i="8"/>
  <c r="AL61" i="8"/>
  <c r="AK61" i="8"/>
  <c r="Y61" i="8"/>
  <c r="H61" i="8"/>
  <c r="AL60" i="8"/>
  <c r="AK60" i="8"/>
  <c r="Y60" i="8"/>
  <c r="H60" i="8"/>
  <c r="AL59" i="8"/>
  <c r="AK59" i="8"/>
  <c r="Y59" i="8"/>
  <c r="H59" i="8"/>
  <c r="AL58" i="8"/>
  <c r="AK58" i="8"/>
  <c r="Y58" i="8"/>
  <c r="H58" i="8"/>
  <c r="AL57" i="8"/>
  <c r="AK57" i="8"/>
  <c r="Y57" i="8"/>
  <c r="H57" i="8"/>
  <c r="AL56" i="8"/>
  <c r="AK56" i="8"/>
  <c r="Y56" i="8"/>
  <c r="H56" i="8"/>
  <c r="AL55" i="8"/>
  <c r="AK55" i="8"/>
  <c r="Y55" i="8"/>
  <c r="H55" i="8"/>
  <c r="AL54" i="8"/>
  <c r="AK54" i="8"/>
  <c r="Y54" i="8"/>
  <c r="H54" i="8"/>
  <c r="AL52" i="8"/>
  <c r="AK52" i="8"/>
  <c r="Y52" i="8"/>
  <c r="H52" i="8"/>
  <c r="AL51" i="8"/>
  <c r="AK51" i="8"/>
  <c r="Y51" i="8"/>
  <c r="H51" i="8"/>
  <c r="AL50" i="8"/>
  <c r="AK50" i="8"/>
  <c r="Y50" i="8"/>
  <c r="H50" i="8"/>
  <c r="AL49" i="8"/>
  <c r="AK49" i="8"/>
  <c r="Y49" i="8"/>
  <c r="H49" i="8"/>
  <c r="AL48" i="8"/>
  <c r="AK48" i="8"/>
  <c r="Y48" i="8"/>
  <c r="H48" i="8"/>
  <c r="AL47" i="8"/>
  <c r="AK47" i="8"/>
  <c r="Y47" i="8"/>
  <c r="H47" i="8"/>
  <c r="AL46" i="8"/>
  <c r="AK46" i="8"/>
  <c r="Y46" i="8"/>
  <c r="H46" i="8"/>
  <c r="AL45" i="8"/>
  <c r="AK45" i="8"/>
  <c r="Y45" i="8"/>
  <c r="H45" i="8"/>
  <c r="AL44" i="8"/>
  <c r="AK44" i="8"/>
  <c r="Y44" i="8"/>
  <c r="H44" i="8"/>
  <c r="AL43" i="8"/>
  <c r="AK43" i="8"/>
  <c r="Y43" i="8"/>
  <c r="H43" i="8"/>
  <c r="AL42" i="8"/>
  <c r="AK42" i="8"/>
  <c r="Y42" i="8"/>
  <c r="H42" i="8"/>
  <c r="AL41" i="8"/>
  <c r="AK41" i="8"/>
  <c r="Y41" i="8"/>
  <c r="H41" i="8"/>
  <c r="AL40" i="8"/>
  <c r="AK40" i="8"/>
  <c r="Y40" i="8"/>
  <c r="H40" i="8"/>
  <c r="AL39" i="8"/>
  <c r="AK39" i="8"/>
  <c r="Y39" i="8"/>
  <c r="H39" i="8"/>
  <c r="AL38" i="8"/>
  <c r="AK38" i="8"/>
  <c r="Y38" i="8"/>
  <c r="H38" i="8"/>
  <c r="AL37" i="8"/>
  <c r="AK37" i="8"/>
  <c r="Y37" i="8"/>
  <c r="H37" i="8"/>
  <c r="AL36" i="8"/>
  <c r="AK36" i="8"/>
  <c r="Y36" i="8"/>
  <c r="H36" i="8"/>
  <c r="AL35" i="8"/>
  <c r="AK35" i="8"/>
  <c r="Y35" i="8"/>
  <c r="H35" i="8"/>
  <c r="AL34" i="8"/>
  <c r="AK34" i="8"/>
  <c r="Y34" i="8"/>
  <c r="H34" i="8"/>
  <c r="AL33" i="8"/>
  <c r="AK33" i="8"/>
  <c r="Y33" i="8"/>
  <c r="H33" i="8"/>
  <c r="AL32" i="8"/>
  <c r="AK32" i="8"/>
  <c r="Y32" i="8"/>
  <c r="H32" i="8"/>
  <c r="AL31" i="8"/>
  <c r="AK31" i="8"/>
  <c r="Y31" i="8"/>
  <c r="H31" i="8"/>
  <c r="AL30" i="8"/>
  <c r="AK30" i="8"/>
  <c r="Y30" i="8"/>
  <c r="H30" i="8"/>
  <c r="AL29" i="8"/>
  <c r="AK29" i="8"/>
  <c r="Y29" i="8"/>
  <c r="H29" i="8"/>
  <c r="AL28" i="8"/>
  <c r="AK28" i="8"/>
  <c r="Y28" i="8"/>
  <c r="H28" i="8"/>
  <c r="AL27" i="8"/>
  <c r="AK27" i="8"/>
  <c r="Y27" i="8"/>
  <c r="H27" i="8"/>
  <c r="AL25" i="8"/>
  <c r="AK25" i="8"/>
  <c r="Y25" i="8"/>
  <c r="H25" i="8"/>
  <c r="H24" i="8"/>
  <c r="AH235" i="8" l="1"/>
  <c r="AG151" i="8"/>
  <c r="AH151" i="8" s="1"/>
  <c r="H151" i="8"/>
  <c r="H236" i="8" s="1"/>
</calcChain>
</file>

<file path=xl/sharedStrings.xml><?xml version="1.0" encoding="utf-8"?>
<sst xmlns="http://schemas.openxmlformats.org/spreadsheetml/2006/main" count="999" uniqueCount="413">
  <si>
    <t>P</t>
  </si>
  <si>
    <t>H programades per ECTS</t>
  </si>
  <si>
    <t>Programació d'hores</t>
  </si>
  <si>
    <t>G</t>
  </si>
  <si>
    <t>M</t>
  </si>
  <si>
    <t>AD</t>
  </si>
  <si>
    <t>732</t>
  </si>
  <si>
    <t>712</t>
  </si>
  <si>
    <t>717</t>
  </si>
  <si>
    <t>737</t>
  </si>
  <si>
    <t>709</t>
  </si>
  <si>
    <t>724</t>
  </si>
  <si>
    <t>UA (1)</t>
  </si>
  <si>
    <t>Les columnes on l'encapçalament està en fons groc s'han d'omplir obligatòriament</t>
  </si>
  <si>
    <t>EM</t>
  </si>
  <si>
    <t>200</t>
  </si>
  <si>
    <t>FME</t>
  </si>
  <si>
    <t>Facultat de Matemàtiques i Estadística</t>
  </si>
  <si>
    <t>210</t>
  </si>
  <si>
    <t>ETSAB</t>
  </si>
  <si>
    <t>Escola Tècnica Superior d'Arquitectura de Barcelona</t>
  </si>
  <si>
    <t>230</t>
  </si>
  <si>
    <t>ETSETB</t>
  </si>
  <si>
    <t>Escola Tècnica Superior d'Enginyeria de Telecomunicació de Barcelona</t>
  </si>
  <si>
    <t>240</t>
  </si>
  <si>
    <t>ETSEIB</t>
  </si>
  <si>
    <t>Escola Tècnica Superior d'Enginyeria Industrial de Barcelona</t>
  </si>
  <si>
    <t>250</t>
  </si>
  <si>
    <t>ETSECCPB</t>
  </si>
  <si>
    <t>Escola Tècnica Superior d'Enginyers de Camins, Canals i Ports de Barcelona</t>
  </si>
  <si>
    <t>270</t>
  </si>
  <si>
    <t>FIB</t>
  </si>
  <si>
    <t>Facultat d'Informàtica de Barcelona</t>
  </si>
  <si>
    <t>280</t>
  </si>
  <si>
    <t>FNB</t>
  </si>
  <si>
    <t>Facultat de Nàutica de Barcelona</t>
  </si>
  <si>
    <t>290</t>
  </si>
  <si>
    <t>ETSAV</t>
  </si>
  <si>
    <t>Escola Tècnica Superior d'Arquitectura del Vallès</t>
  </si>
  <si>
    <t>300</t>
  </si>
  <si>
    <t>EETAC</t>
  </si>
  <si>
    <t>Escola d'Enginyeria de Telecomunicació i Aeroespacial de Castelldefels</t>
  </si>
  <si>
    <t>310</t>
  </si>
  <si>
    <t>EPSEB</t>
  </si>
  <si>
    <t>Escola Politècnica Superior d'Edificació de Barcelona</t>
  </si>
  <si>
    <t>330</t>
  </si>
  <si>
    <t>EPSEM</t>
  </si>
  <si>
    <t>Escola Politècnica Superior d’Enginyeria de Manresa</t>
  </si>
  <si>
    <t>340</t>
  </si>
  <si>
    <t>EPSEVG</t>
  </si>
  <si>
    <t>Escola Politècnica Superior d'Enginyeria de Vilanova i la Geltrú</t>
  </si>
  <si>
    <t>370</t>
  </si>
  <si>
    <t>FOOT</t>
  </si>
  <si>
    <t>Facultat d'Òptica i Optometria de Terrassa</t>
  </si>
  <si>
    <t>390</t>
  </si>
  <si>
    <t>410</t>
  </si>
  <si>
    <t>ICE</t>
  </si>
  <si>
    <t>Institut de Ciències de l'Educació</t>
  </si>
  <si>
    <t>420</t>
  </si>
  <si>
    <t>INTEXTER</t>
  </si>
  <si>
    <t>Institut d'Investigació Tèxtil de Cooperació Industrial de Terrassa</t>
  </si>
  <si>
    <t>440</t>
  </si>
  <si>
    <t>IOC</t>
  </si>
  <si>
    <t>Institut d'Organització i Control de Sistemes Industrials</t>
  </si>
  <si>
    <t>460</t>
  </si>
  <si>
    <t>INTE</t>
  </si>
  <si>
    <t>Institut de Tècniques Energètiques</t>
  </si>
  <si>
    <t>480</t>
  </si>
  <si>
    <t>IS.UPC</t>
  </si>
  <si>
    <t>Institut Universitari de Recerca en Ciència i Tecnologies de la Sostenibilitat</t>
  </si>
  <si>
    <t>701</t>
  </si>
  <si>
    <t>AC</t>
  </si>
  <si>
    <t>702</t>
  </si>
  <si>
    <t>707</t>
  </si>
  <si>
    <t>ESAII</t>
  </si>
  <si>
    <t>EE</t>
  </si>
  <si>
    <t>710</t>
  </si>
  <si>
    <t>EEL</t>
  </si>
  <si>
    <t>713</t>
  </si>
  <si>
    <t>EQ</t>
  </si>
  <si>
    <t>715</t>
  </si>
  <si>
    <t>EIO</t>
  </si>
  <si>
    <t>723</t>
  </si>
  <si>
    <t>CS</t>
  </si>
  <si>
    <t>MMT</t>
  </si>
  <si>
    <t>729</t>
  </si>
  <si>
    <t>MF</t>
  </si>
  <si>
    <t>731</t>
  </si>
  <si>
    <t>OO</t>
  </si>
  <si>
    <t>OE</t>
  </si>
  <si>
    <t>735</t>
  </si>
  <si>
    <t>PA</t>
  </si>
  <si>
    <t>RMEE</t>
  </si>
  <si>
    <t>739</t>
  </si>
  <si>
    <t>TSC</t>
  </si>
  <si>
    <t>740</t>
  </si>
  <si>
    <t>UOT</t>
  </si>
  <si>
    <t>742</t>
  </si>
  <si>
    <t>CEN</t>
  </si>
  <si>
    <t>744</t>
  </si>
  <si>
    <t>ENTEL</t>
  </si>
  <si>
    <t>745</t>
  </si>
  <si>
    <t>EAB</t>
  </si>
  <si>
    <t>747</t>
  </si>
  <si>
    <t>ESSI</t>
  </si>
  <si>
    <t>Departament d'Enginyeria de Serveis i Sistemes d'Informació</t>
  </si>
  <si>
    <t>748</t>
  </si>
  <si>
    <t>FIS</t>
  </si>
  <si>
    <t>Departament de Física</t>
  </si>
  <si>
    <t>749</t>
  </si>
  <si>
    <t>MAT</t>
  </si>
  <si>
    <t>Departament de Matemàtiques</t>
  </si>
  <si>
    <t>750</t>
  </si>
  <si>
    <t>EMIT</t>
  </si>
  <si>
    <t>Departament d'Enginyeria Minera, Industrial i TIC</t>
  </si>
  <si>
    <t>751</t>
  </si>
  <si>
    <t>ECA</t>
  </si>
  <si>
    <t>Departament d'Enginyeria Civil i Ambiental</t>
  </si>
  <si>
    <t>753</t>
  </si>
  <si>
    <t>TA</t>
  </si>
  <si>
    <t>Departament de Tecnologia de l’Arquitectura</t>
  </si>
  <si>
    <t>758</t>
  </si>
  <si>
    <t>EPC</t>
  </si>
  <si>
    <t>Codi de la unitat acadèmica</t>
  </si>
  <si>
    <t>Sigles</t>
  </si>
  <si>
    <t>Nom complet</t>
  </si>
  <si>
    <t>756</t>
  </si>
  <si>
    <t>THATC</t>
  </si>
  <si>
    <t>Departament de Teoria i Història de l'Arquitectura i Tècniques de Comunicació</t>
  </si>
  <si>
    <t>ESEIAAT</t>
  </si>
  <si>
    <t>205</t>
  </si>
  <si>
    <t>Escola Superior d'Enginyeries Industrial, Aeroespacial i Audiovisual de Terrassa</t>
  </si>
  <si>
    <t>Departament d'Arquitectura de Computadors</t>
  </si>
  <si>
    <t>Departament d'Enginyeria de Sistemes, Automàtica i Informàtica Industrial</t>
  </si>
  <si>
    <t>Departament d'Enginyeria Elèctrica</t>
  </si>
  <si>
    <t>Departament d'Enginyeria Electrònica</t>
  </si>
  <si>
    <t>Departament d'Enginyeria Mecànica</t>
  </si>
  <si>
    <t>Departament d'Enginyeria Química</t>
  </si>
  <si>
    <t>Departament d'Estadística i Investigació Operativa</t>
  </si>
  <si>
    <t>Departament de Ciències de la Computació</t>
  </si>
  <si>
    <t>Departament de Màquines i Motors Tèrmics</t>
  </si>
  <si>
    <t>Departament de Mecànica de Fluids</t>
  </si>
  <si>
    <t>Departament d'Òptica i Optometria</t>
  </si>
  <si>
    <t>Departament d'Organització d'Empreses</t>
  </si>
  <si>
    <t>Departament de Projectes Arquitectònics</t>
  </si>
  <si>
    <t>Departament de Resistència de Materials i Estructures a l'Enginyeria</t>
  </si>
  <si>
    <t>Departament de Teoria del Senyal i Comunicacions</t>
  </si>
  <si>
    <t>Departament d'Urbanisme i Ordenació del Territori</t>
  </si>
  <si>
    <t>Departament de Ciència i Enginyeria Nàutiques</t>
  </si>
  <si>
    <t>Departament d'Enginyeria Telemàtica</t>
  </si>
  <si>
    <t>Departament d'Enginyeria Agroalimentària i Biotecnologia</t>
  </si>
  <si>
    <t>Departament d'Enginyeria de Projectes i de la Construcció</t>
  </si>
  <si>
    <t>(1) La unitat acadèmica ha de ser un codi dels que figuren a la pestanya «Unitats acadèmiques»</t>
  </si>
  <si>
    <t>Proposta provisional d'encàrrec de docència reglada de grau i màster</t>
  </si>
  <si>
    <t>Titulació</t>
  </si>
  <si>
    <t>Tipus Assignatura (2)</t>
  </si>
  <si>
    <t>752</t>
  </si>
  <si>
    <t>RA</t>
  </si>
  <si>
    <t>Departament de Representació a l'Arquitectura</t>
  </si>
  <si>
    <t>CEM</t>
  </si>
  <si>
    <t>Departament de Ciència i Enginyeria de Materials</t>
  </si>
  <si>
    <t>EEABB</t>
  </si>
  <si>
    <t>Escola d'Enginyeria Agroalimentària i de Biosistemes de Barcelona</t>
  </si>
  <si>
    <t>DEGD</t>
  </si>
  <si>
    <t>Departament d'Enginyeria Gràfica i del Disseny</t>
  </si>
  <si>
    <t>Informàtica</t>
  </si>
  <si>
    <t>Secció</t>
  </si>
  <si>
    <t>NOTA: Pels TFE i responsables de grau o màster, consulteu el següent enllaç:</t>
  </si>
  <si>
    <t xml:space="preserve">(5) Crèdits ECTS de l'assignatura. </t>
  </si>
  <si>
    <t>(7) Matrícula real últim curs. Està informada, si ens consta, amb dades de prisma.</t>
  </si>
  <si>
    <t>Codi Assignatura (3)</t>
  </si>
  <si>
    <t>Nom Assignatura/activitat (4)</t>
  </si>
  <si>
    <t>Crèdits ECTS (5)</t>
  </si>
  <si>
    <t>Matrícula Q1/Anual (7)</t>
  </si>
  <si>
    <t>Estudiants previstos Q1/Anual (8)</t>
  </si>
  <si>
    <t xml:space="preserve">GRUPS Q1/Anual (9) </t>
  </si>
  <si>
    <t>Matrícula Q2 (7)</t>
  </si>
  <si>
    <t>Estudiants previstos Q2 (8)</t>
  </si>
  <si>
    <t>GRUPS Q2 (9)</t>
  </si>
  <si>
    <t>www.upc.edu/qualitat/ca/pantalles/infopdi/ActualitzacidelSistemadePuntsdActivitatAcadmicadelPDI.pdf</t>
  </si>
  <si>
    <t xml:space="preserve">(4) Nom de l'assignatura o de l'activitat que s'encarrega: "responsable de grau" o "responsable de màster".  En cas de responsabilitat de grau o màster, indicar el nom del professor a la columna observacions. </t>
  </si>
  <si>
    <t>H per setmana i grup</t>
  </si>
  <si>
    <t>(9) G: Classe grup gran; típicament per a classes expositives i explicatives. M: Grup mitjà; per a classes de pràctiques o problemes. P: Grup petit; per a classes de laboratori. AD: Activitats dirigides (sempre que estiguin especificades a la guia docent i tinguin un horari assignat d’atenció a l’alumne)</t>
  </si>
  <si>
    <t>Punts Docents Totals encarregats
(6)</t>
  </si>
  <si>
    <t>#setmanes (11)</t>
  </si>
  <si>
    <t>Programació d'hores presencials (10)</t>
  </si>
  <si>
    <t>Total</t>
  </si>
  <si>
    <t>(11) Nombre de setmanes de docència, sense incloure els dies festius. Es calcula com (#dilluns + #dimarts + #dimecres +#dijous + #divendres)/5, sempre descomptant festius.</t>
  </si>
  <si>
    <t>Total hores</t>
  </si>
  <si>
    <t>PADs</t>
  </si>
  <si>
    <t>(10) Càlcul d'hores impartides presencialment, i correspondència en PADs. En el cas de titulacions semipresencials indiqueu tant sols les hores presencials i on-line síncrones. Únicament a efectes d'anàlisi comparatiu i no s'utilitza pel repartiment de PADs als departaments.</t>
  </si>
  <si>
    <t>Física</t>
  </si>
  <si>
    <t>Treball Fi de Màster</t>
  </si>
  <si>
    <t>GM</t>
  </si>
  <si>
    <t>OB</t>
  </si>
  <si>
    <t>Càlcul en una Variable</t>
  </si>
  <si>
    <t>Àlgebra Lineal</t>
  </si>
  <si>
    <t>Fonaments de la Matemàtica</t>
  </si>
  <si>
    <t>Càlcul Diferencial</t>
  </si>
  <si>
    <t>Geometria Afí i Euclidiana</t>
  </si>
  <si>
    <t>Àlgebra Lineal Numèrica</t>
  </si>
  <si>
    <t>Matemàtica Discreta</t>
  </si>
  <si>
    <t>Càlcul Integral</t>
  </si>
  <si>
    <t>Àlgebra Multilineal i Geometria</t>
  </si>
  <si>
    <t>Programació Matemàtica</t>
  </si>
  <si>
    <t>Algorísmia</t>
  </si>
  <si>
    <t>Funcions de Variable Complexa</t>
  </si>
  <si>
    <t>Anàlisi Real</t>
  </si>
  <si>
    <t>Topologia</t>
  </si>
  <si>
    <t>Estructures Algebraiques</t>
  </si>
  <si>
    <t>Teoria de la Probabilitat</t>
  </si>
  <si>
    <t>Equacions Diferencials Ordinàries</t>
  </si>
  <si>
    <t>Càlcul Numèric</t>
  </si>
  <si>
    <t>Geometria Diferencial</t>
  </si>
  <si>
    <t>Estadística</t>
  </si>
  <si>
    <t>Equacions en Derivades Parcials</t>
  </si>
  <si>
    <t>Models Matemàtics de la Física</t>
  </si>
  <si>
    <t>Models Matemàtics de la Tecnologia</t>
  </si>
  <si>
    <t>OP</t>
  </si>
  <si>
    <t>Teoria de Galois</t>
  </si>
  <si>
    <t>GE</t>
  </si>
  <si>
    <t>Fonaments d'Administració d'Empreses</t>
  </si>
  <si>
    <t>Gestió interuniversitària no UPC</t>
  </si>
  <si>
    <t>Introducció a la Investigació Operativa</t>
  </si>
  <si>
    <t>Càlcul de Diverses Variables</t>
  </si>
  <si>
    <t>Mètodes de Mostratge</t>
  </si>
  <si>
    <t>Mètodes Numèrics</t>
  </si>
  <si>
    <t>Software Estadístic</t>
  </si>
  <si>
    <t>Probabilitat i Processos Estocàstics</t>
  </si>
  <si>
    <t>Inferència Estadística</t>
  </si>
  <si>
    <t>Programació Lineal i Entera</t>
  </si>
  <si>
    <t>Disseny d'Enquestes</t>
  </si>
  <si>
    <t>Estadística per a la Gestió de la Qualitat</t>
  </si>
  <si>
    <t>Estadística Pública</t>
  </si>
  <si>
    <t>Fitxers i Bases de Dades</t>
  </si>
  <si>
    <t>Mètodes Bayesians</t>
  </si>
  <si>
    <t>Mètodes No Paramètrics i de Remostreig</t>
  </si>
  <si>
    <t>Programació No Lineal i Fluxos en Xarxes</t>
  </si>
  <si>
    <t>MAMME</t>
  </si>
  <si>
    <t>Mathematical Modelling with Partial Differential Equations</t>
  </si>
  <si>
    <t>Computational Mechanics</t>
  </si>
  <si>
    <t>Quantitative and Qualitative Methods in Dynamical Systems</t>
  </si>
  <si>
    <t>Numerical Methods for Dynamical Systems</t>
  </si>
  <si>
    <t>Numerical Methods for Partial Differential Equations</t>
  </si>
  <si>
    <t>Commutative Algebra</t>
  </si>
  <si>
    <t>Algebraic Geometry</t>
  </si>
  <si>
    <t>Machine Learning</t>
  </si>
  <si>
    <t>Seminar on algebra, geometry and discrete mathematics</t>
  </si>
  <si>
    <t>Seminar on analysis, differential equations and modelling</t>
  </si>
  <si>
    <t>És un seminari ofert per quadrar crèdits per assignatures que es fan  a altres màsters. Cal oferir-lo tot i la baixa matrícula</t>
  </si>
  <si>
    <t>Combinatorics</t>
  </si>
  <si>
    <t>Mathematical Models in Biology</t>
  </si>
  <si>
    <t>Hamiltonian Systems</t>
  </si>
  <si>
    <t>Advanced Course in Partial Differential Equations</t>
  </si>
  <si>
    <t>PR</t>
  </si>
  <si>
    <t>Master's Thesis</t>
  </si>
  <si>
    <t>Differentiable Manifolds</t>
  </si>
  <si>
    <t>MESIO</t>
  </si>
  <si>
    <t>Software Estadístic: R i SAS</t>
  </si>
  <si>
    <t>Probabilidad y Procesos Estocásticos</t>
  </si>
  <si>
    <t>Inferencia Estadística Avanzada</t>
  </si>
  <si>
    <t>Fundamentos de Inferencia Estadística</t>
  </si>
  <si>
    <t>Análisis Multivariante de Datos</t>
  </si>
  <si>
    <t>Matemáticas</t>
  </si>
  <si>
    <t>Simulación</t>
  </si>
  <si>
    <t>Análisis de Tiempo de Vida</t>
  </si>
  <si>
    <t>Optimización Continua</t>
  </si>
  <si>
    <t>Cuantificación de Riesgos</t>
  </si>
  <si>
    <t>Estadística para la Gestión Empresarial</t>
  </si>
  <si>
    <t>Análisis Econométrica</t>
  </si>
  <si>
    <t>Ensayos Clínicos</t>
  </si>
  <si>
    <t>Fundamentos de Bioinformática</t>
  </si>
  <si>
    <t>Optimización en Data Science</t>
  </si>
  <si>
    <t>Programació i bases de dades estadístiques</t>
  </si>
  <si>
    <t>Series Temporales</t>
  </si>
  <si>
    <t>Análisis Bayesiana</t>
  </si>
  <si>
    <t>Análisis de Datos Longitudinales</t>
  </si>
  <si>
    <t>Aprenentatge estadístic</t>
  </si>
  <si>
    <t>Programación Estocástica</t>
  </si>
  <si>
    <t>Optimización de Gran Dimensión</t>
  </si>
  <si>
    <t>Estadística Actuarial</t>
  </si>
  <si>
    <t>Técnicas Cuantitativas de Marketing</t>
  </si>
  <si>
    <t>Simulación para la Toma de Decisiones Empresariales</t>
  </si>
  <si>
    <t>Indicadores Sociales</t>
  </si>
  <si>
    <t>Finances Quantitatives</t>
  </si>
  <si>
    <t>Mètodes estadístics en recerca clínica</t>
  </si>
  <si>
    <t>Análisis de la Supervivencia Avanzada</t>
  </si>
  <si>
    <t>Análisis de Datos Ómicos</t>
  </si>
  <si>
    <t>Epidemiología Espacial</t>
  </si>
  <si>
    <t>Modelos Discretos en Redes</t>
  </si>
  <si>
    <t>Optimización en Sistemas y Mercados Energéticos</t>
  </si>
  <si>
    <t>Modelos Lineales y Lineales Generalizados</t>
  </si>
  <si>
    <t>Modelos y Métodos de la Investigación Operativa</t>
  </si>
  <si>
    <t>Aprenentatge estadístic amb xarxes neuronals artificials profundes</t>
  </si>
  <si>
    <t>Epidemiologia genètica</t>
  </si>
  <si>
    <t>Trabajo de Fin de Máster</t>
  </si>
  <si>
    <t>Teoria de Cues i Simulació</t>
  </si>
  <si>
    <t>Disseny d'Experiments</t>
  </si>
  <si>
    <t>Models Lineals</t>
  </si>
  <si>
    <t>Anàlisi Multivariant</t>
  </si>
  <si>
    <t>Estadística per a les Biociències</t>
  </si>
  <si>
    <t>Econometria</t>
  </si>
  <si>
    <t>Anàlisi de Sèries Temporals</t>
  </si>
  <si>
    <t>Varietats Diferenciables</t>
  </si>
  <si>
    <t>Anàlisi Funcional</t>
  </si>
  <si>
    <t>Sistemes Dinàmics</t>
  </si>
  <si>
    <t>Mètodes Numèrics per a Equacions Diferencials</t>
  </si>
  <si>
    <t>Modelització Computacional</t>
  </si>
  <si>
    <t>Algorísmia i Complexitat</t>
  </si>
  <si>
    <t>Combinàtoria i Teoria de Grafs</t>
  </si>
  <si>
    <t>Topologia Algebraica</t>
  </si>
  <si>
    <t>Geometria Algebraica</t>
  </si>
  <si>
    <t>Computació Quàntica</t>
  </si>
  <si>
    <t>Teoria de Control</t>
  </si>
  <si>
    <t>Matemàtica Financera</t>
  </si>
  <si>
    <t>Història de la Matemàtica</t>
  </si>
  <si>
    <t xml:space="preserve">Nonlinear time series analysis </t>
  </si>
  <si>
    <t>Criptologia</t>
  </si>
  <si>
    <t>Àlgebra abstracta</t>
  </si>
  <si>
    <t>Treball de Fi de Grau</t>
  </si>
  <si>
    <t>Introducció al Càlcul</t>
  </si>
  <si>
    <t>Introducció a la Informàtica</t>
  </si>
  <si>
    <t>Programació</t>
  </si>
  <si>
    <t>Estadística Descriptiva</t>
  </si>
  <si>
    <t>Introducció a la Probabilitat</t>
  </si>
  <si>
    <t>Introducció a la Inferència Estadística</t>
  </si>
  <si>
    <t>Principis d'Economia</t>
  </si>
  <si>
    <t>MFPES</t>
  </si>
  <si>
    <t>Ensenyament- Aprenentatge de les Matemàtiques (Mòdul estadística i prob)</t>
  </si>
  <si>
    <t>Ensenyament- Aprenentatge de les Matemàtiques (Mòdul Nombres i Inic Àlgebra)</t>
  </si>
  <si>
    <t>Complements de la formació en Matemàtiques (Mòdul modelització)</t>
  </si>
  <si>
    <t>Complements de la formació en Matemàtiques (Mòdul història)</t>
  </si>
  <si>
    <t>Complements de la formació en Matemàtiques (Mòdul Resolució problemes)</t>
  </si>
  <si>
    <t>Models Lineals Generalitzats</t>
  </si>
  <si>
    <t>Mètodes Estadístics per a Finances i Assegurances</t>
  </si>
  <si>
    <t>Anàlisi de Supervivència</t>
  </si>
  <si>
    <t>Estadística Mèdica</t>
  </si>
  <si>
    <t>Estadística Industrial</t>
  </si>
  <si>
    <t>Mètodes Estadístics en Mineria de Dades</t>
  </si>
  <si>
    <t>Demografia</t>
  </si>
  <si>
    <t>Optimització Financera</t>
  </si>
  <si>
    <t>Optimització en Enginyeria</t>
  </si>
  <si>
    <t>Treball fi de grau</t>
  </si>
  <si>
    <t>Non-Commutative Algebra</t>
  </si>
  <si>
    <t>Number Theory</t>
  </si>
  <si>
    <t>Codes and Cryptography</t>
  </si>
  <si>
    <t>Discrete and Algorithmic Geometry</t>
  </si>
  <si>
    <t>Graph Theory</t>
  </si>
  <si>
    <t>Centre:  FME</t>
  </si>
  <si>
    <t>Reforç Q2</t>
  </si>
  <si>
    <t>Total 18 PAD -&gt; La resta de PADs els encarreguen CFIS (4,5) i ETSETB (4,5).</t>
  </si>
  <si>
    <t>Ciència de dades aplicada a les finances</t>
  </si>
  <si>
    <t>Enginyeria de dades i blockchain</t>
  </si>
  <si>
    <t>Comptats TFM GM i CFIS, a:
 2,25*Nombre de TFG tipus A + 1*Nombre de TFG tipus B + 0,5*Nombre TFG mobilitat</t>
  </si>
  <si>
    <t>Un grup M de más per lassignatura de Q0</t>
  </si>
  <si>
    <t>TFM UB no apareixen a l'encarrec</t>
  </si>
  <si>
    <t>Mètodes Estadístics en Epidemiologia</t>
  </si>
  <si>
    <t>Pere Grima (no sabem si el segon grup nou d'aquest curs tb el farà el Pere Grima)</t>
  </si>
  <si>
    <t>Marta Peña (MAT)</t>
  </si>
  <si>
    <t>Mireia López (ICE)</t>
  </si>
  <si>
    <t>Ensenyament- Aprenentatge de les Matemàtiques (Mòdul Funcions i introducció a l'anàlisi)</t>
  </si>
  <si>
    <t>Montse Alsina</t>
  </si>
  <si>
    <t>Joan Gómez</t>
  </si>
  <si>
    <t>M.Rosa Massa</t>
  </si>
  <si>
    <t>M. Rosa Massa</t>
  </si>
  <si>
    <t>26 * 1,5</t>
  </si>
  <si>
    <t>2 * 1,5</t>
  </si>
  <si>
    <t>Observacions per GPAQ</t>
  </si>
  <si>
    <t>Informació adicional (intern FME)</t>
  </si>
  <si>
    <t>PUNTS UB</t>
  </si>
  <si>
    <t>PUNTS 410(ICE), 915(IRI)</t>
  </si>
  <si>
    <t>TAULES DINÀMIQUES: PER ACTUALITZAR-LES: BOTÓ DRET A LA TAULA -&gt; ACTUALITZAR</t>
  </si>
  <si>
    <t>NOMBRE DE CRÈDITS 1ª VOLTA PER TITULACIÓ I TIPUS CRÈDITS</t>
  </si>
  <si>
    <t>NOMBRE DE CRÈDITS PER DEPARTAMENT I TITULACIÓ</t>
  </si>
  <si>
    <t>Sum of Punts Docents Totals encarregats
(6)</t>
  </si>
  <si>
    <t>Impartició 2023-2024. No impartició curs 2024-2025 (biennal)</t>
  </si>
  <si>
    <t>No Impartició 2023-2024. Impartició curs 2024-2025  (biennal)</t>
  </si>
  <si>
    <t>7* 1,5  (ICE)</t>
  </si>
  <si>
    <t>200MFPES001</t>
  </si>
  <si>
    <t>Música i matemàtiques</t>
  </si>
  <si>
    <t>Matemàtiques de les tecnologies digitals</t>
  </si>
  <si>
    <t>ET</t>
  </si>
  <si>
    <t>DECA</t>
  </si>
  <si>
    <r>
      <t>CURS:</t>
    </r>
    <r>
      <rPr>
        <b/>
        <sz val="10"/>
        <color indexed="10"/>
        <rFont val="Arial"/>
        <family val="2"/>
      </rPr>
      <t xml:space="preserve"> 2024/25</t>
    </r>
  </si>
  <si>
    <t>(2) Tipus assignatura: Obligatòria (Ob), Optativa (Op), TFE</t>
  </si>
  <si>
    <t>(3) Codi Assignatura: informar del camp de prisma CODI_UPC_UD. És imprescindible per poder fer els creuaments corresponents, En cas de què no existeixi, posar el codi del centre + sigles estudi + codi numèric ascendent i únic de tres posicions. Per exemple: 200MFP001</t>
  </si>
  <si>
    <t>(6) Tots els camps senyalats amb trama s'autocalculen a partir de la resta de dades. En el cas de la columna H es pot substituir pel que es calcula a la columna AH.</t>
  </si>
  <si>
    <t xml:space="preserve">(8) Previsió d'estudiants totals que matriculin l'assignatura. Els punts que s’assignin a assignatures amb una previsió de menys de 6 estudiants no s’utilitzaran per al càlcul de necessitats de contractació, excepte en casos justificats (anotar la justificació a la columna observacions). Aquesta previsió s'haurà de realitzar en base a la matrícula del curs 23-24. </t>
  </si>
  <si>
    <t>(12) Nombre de setmanes d'examen (0 si no hi ha exàmens finals ni parcials fora del període lectiu, 1 si hi ha exàmens finals o parcials fora del del període lectiu, 2 si hi ha exàmens finals i parcials fora del període lectiu)</t>
  </si>
  <si>
    <t>Setm exàmens (12)</t>
  </si>
  <si>
    <t>24/25 - afegitm grup M més per a grup Q0</t>
  </si>
  <si>
    <t>Estimació Lourdes (33 TFE UB)</t>
  </si>
  <si>
    <t>Estimació Lourdes (2 TFE EIO)</t>
  </si>
  <si>
    <t>Estimació Lourdes (31 TFE EIO)</t>
  </si>
  <si>
    <t>Des de 21-22 hasta 24-25 no se imparte (revisar en futuro)</t>
  </si>
  <si>
    <t>24-25 - Desprogramamos por baja matrícula</t>
  </si>
  <si>
    <t>24-25 Desprogramamos por baja matrícula</t>
  </si>
  <si>
    <t>24-25 - SI HI HA AMPLIACIÓ aula PCs es podria deixar en 2 grups probl</t>
  </si>
  <si>
    <t>NO Reforç Q2</t>
  </si>
  <si>
    <t>CFIS - Adicionals: 1 Grup Teoria + 1 Grup Problemes</t>
  </si>
  <si>
    <t>JUSTIFICAR PER ASSIG ESTRATÈGICA (23-24 no ha tingut clients)</t>
  </si>
  <si>
    <t>Total general</t>
  </si>
  <si>
    <t>UNIV BCN</t>
  </si>
  <si>
    <t>9 PAD inici curs classes d'anivellament - M.Alberich</t>
  </si>
  <si>
    <t>9 PAD inici curs classes d'anivellament - Barja</t>
  </si>
  <si>
    <t>9 PAD inici curs classes d'anivellament - NOU PROF ?</t>
  </si>
  <si>
    <t>24-25 - s'ofertarà (UB 100%)</t>
  </si>
  <si>
    <t>IRI</t>
  </si>
  <si>
    <t>Ensenyament- Aprenentatge de les Matemàtiques (Inytoducció)</t>
  </si>
  <si>
    <t>Impartició 2023-2024. No impartició curs 2024-2025 (biennal) PERO OFERTADA PERQUÈ SEMBLA QUE TE DEMANDA (M.J.Serna)</t>
  </si>
  <si>
    <t>Fins 23-24 : 200242 - Matemàtiques per a l'ensenyament secundari   (CANVI Nom. Temari, crèdits, etc es mantenen igual)</t>
  </si>
  <si>
    <t>Matemàtiques per a l'Ensenyament i la Divulgació</t>
  </si>
  <si>
    <t>1 grup DECA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</si>
</sst>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\ _€"/>
    <numFmt numFmtId="165" formatCode="#,##0\ _€"/>
    <numFmt numFmtId="166" formatCode="0.0"/>
  </numFmts>
  <fonts count="31" x14ac:knownFonts="1">
    <font>
      <sz val="10"/>
      <name val="Arial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 Narrow"/>
      <family val="2"/>
    </font>
    <font>
      <b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name val="Arial Narrow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b/>
      <sz val="8"/>
      <color indexed="12"/>
      <name val="Arial"/>
      <family val="2"/>
    </font>
    <font>
      <b/>
      <sz val="9"/>
      <name val="Arial Narrow"/>
      <family val="2"/>
    </font>
    <font>
      <b/>
      <sz val="9"/>
      <color indexed="12"/>
      <name val="Arial Narrow"/>
      <family val="2"/>
    </font>
    <font>
      <b/>
      <sz val="9"/>
      <color indexed="8"/>
      <name val="Arial Narrow"/>
      <family val="2"/>
    </font>
    <font>
      <b/>
      <sz val="9"/>
      <color indexed="12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b/>
      <sz val="8"/>
      <color rgb="FFFF0000"/>
      <name val="Arial"/>
      <family val="2"/>
    </font>
    <font>
      <u/>
      <sz val="10"/>
      <color theme="10"/>
      <name val="Arial"/>
      <family val="2"/>
    </font>
    <font>
      <b/>
      <sz val="9"/>
      <color theme="1"/>
      <name val="Arial Narrow"/>
      <family val="2"/>
    </font>
    <font>
      <sz val="10"/>
      <color indexed="8"/>
      <name val="Arial"/>
      <family val="2"/>
    </font>
    <font>
      <sz val="8"/>
      <name val="Arial Narrow"/>
      <family val="2"/>
    </font>
    <font>
      <sz val="8"/>
      <color indexed="8"/>
      <name val="Arial"/>
      <family val="2"/>
    </font>
    <font>
      <b/>
      <sz val="12"/>
      <color rgb="FFFF0000"/>
      <name val="Arial"/>
      <family val="2"/>
    </font>
    <font>
      <b/>
      <sz val="12"/>
      <color theme="0"/>
      <name val="Arial"/>
      <family val="2"/>
    </font>
    <font>
      <b/>
      <sz val="10"/>
      <name val="Arial"/>
    </font>
    <font>
      <b/>
      <sz val="8"/>
      <name val="Arial Narrow"/>
      <family val="2"/>
    </font>
    <font>
      <u/>
      <sz val="8"/>
      <color theme="10"/>
      <name val="Arial"/>
      <family val="2"/>
    </font>
    <font>
      <b/>
      <sz val="8"/>
      <color theme="1"/>
      <name val="Arial Narrow"/>
      <family val="2"/>
    </font>
    <font>
      <b/>
      <sz val="8"/>
      <color indexed="12"/>
      <name val="Arial Narrow"/>
      <family val="2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3"/>
        <bgColor indexed="34"/>
      </patternFill>
    </fill>
    <fill>
      <patternFill patternType="lightUp">
        <fgColor theme="0" tint="-0.24994659260841701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9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rgb="FF999999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/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 style="thin">
        <color indexed="64"/>
      </right>
      <top style="thin">
        <color rgb="FF999999"/>
      </top>
      <bottom style="thin">
        <color indexed="64"/>
      </bottom>
      <diagonal/>
    </border>
  </borders>
  <cellStyleXfs count="9">
    <xf numFmtId="0" fontId="0" fillId="0" borderId="0"/>
    <xf numFmtId="0" fontId="6" fillId="0" borderId="0"/>
    <xf numFmtId="0" fontId="6" fillId="0" borderId="0"/>
    <xf numFmtId="0" fontId="2" fillId="0" borderId="0"/>
    <xf numFmtId="0" fontId="2" fillId="0" borderId="0"/>
    <xf numFmtId="0" fontId="19" fillId="0" borderId="0" applyNumberFormat="0" applyFill="0" applyBorder="0" applyAlignment="0" applyProtection="0"/>
    <xf numFmtId="0" fontId="21" fillId="0" borderId="0"/>
    <xf numFmtId="0" fontId="2" fillId="0" borderId="0"/>
    <xf numFmtId="0" fontId="2" fillId="0" borderId="0"/>
  </cellStyleXfs>
  <cellXfs count="215">
    <xf numFmtId="0" fontId="0" fillId="0" borderId="0" xfId="0"/>
    <xf numFmtId="2" fontId="4" fillId="0" borderId="0" xfId="0" applyNumberFormat="1" applyFont="1" applyFill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8" fillId="0" borderId="0" xfId="0" applyFont="1" applyFill="1"/>
    <xf numFmtId="0" fontId="8" fillId="0" borderId="0" xfId="0" applyFont="1" applyFill="1" applyAlignment="1">
      <alignment horizontal="center" vertical="center"/>
    </xf>
    <xf numFmtId="2" fontId="4" fillId="0" borderId="0" xfId="0" applyNumberFormat="1" applyFont="1" applyFill="1" applyAlignment="1">
      <alignment horizontal="center"/>
    </xf>
    <xf numFmtId="0" fontId="0" fillId="0" borderId="0" xfId="0" applyFont="1" applyAlignment="1">
      <alignment wrapText="1"/>
    </xf>
    <xf numFmtId="0" fontId="16" fillId="0" borderId="0" xfId="0" applyFont="1" applyFill="1" applyAlignment="1">
      <alignment wrapText="1"/>
    </xf>
    <xf numFmtId="0" fontId="0" fillId="0" borderId="0" xfId="0" applyFont="1" applyFill="1" applyAlignment="1">
      <alignment wrapText="1"/>
    </xf>
    <xf numFmtId="0" fontId="17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15" fillId="0" borderId="0" xfId="0" applyFont="1" applyFill="1" applyAlignment="1">
      <alignment horizontal="left"/>
    </xf>
    <xf numFmtId="2" fontId="8" fillId="0" borderId="0" xfId="0" applyNumberFormat="1" applyFont="1" applyFill="1"/>
    <xf numFmtId="0" fontId="1" fillId="0" borderId="5" xfId="4" applyFont="1" applyFill="1" applyBorder="1" applyAlignment="1">
      <alignment horizontal="center" wrapText="1"/>
    </xf>
    <xf numFmtId="0" fontId="1" fillId="0" borderId="5" xfId="4" applyFont="1" applyFill="1" applyBorder="1" applyAlignment="1">
      <alignment horizontal="center" vertical="center" wrapText="1"/>
    </xf>
    <xf numFmtId="0" fontId="1" fillId="0" borderId="5" xfId="4" applyFont="1" applyFill="1" applyBorder="1" applyAlignment="1">
      <alignment horizontal="left" wrapText="1"/>
    </xf>
    <xf numFmtId="0" fontId="1" fillId="0" borderId="5" xfId="4" applyFont="1" applyFill="1" applyBorder="1" applyAlignment="1">
      <alignment wrapText="1"/>
    </xf>
    <xf numFmtId="0" fontId="1" fillId="0" borderId="5" xfId="4" quotePrefix="1" applyFont="1" applyFill="1" applyBorder="1" applyAlignment="1">
      <alignment wrapText="1"/>
    </xf>
    <xf numFmtId="0" fontId="4" fillId="0" borderId="0" xfId="0" applyFont="1" applyFill="1" applyBorder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left" wrapText="1"/>
    </xf>
    <xf numFmtId="0" fontId="12" fillId="2" borderId="3" xfId="0" applyFont="1" applyFill="1" applyBorder="1" applyAlignment="1">
      <alignment horizontal="center" vertical="center"/>
    </xf>
    <xf numFmtId="0" fontId="14" fillId="2" borderId="3" xfId="3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 wrapText="1"/>
    </xf>
    <xf numFmtId="2" fontId="14" fillId="2" borderId="3" xfId="3" applyNumberFormat="1" applyFont="1" applyFill="1" applyBorder="1" applyAlignment="1">
      <alignment horizontal="center" vertical="center" wrapText="1"/>
    </xf>
    <xf numFmtId="0" fontId="13" fillId="4" borderId="8" xfId="3" applyFont="1" applyFill="1" applyBorder="1" applyAlignment="1">
      <alignment vertical="center" wrapText="1"/>
    </xf>
    <xf numFmtId="1" fontId="3" fillId="5" borderId="1" xfId="6" applyNumberFormat="1" applyFont="1" applyFill="1" applyBorder="1" applyAlignment="1">
      <alignment horizontal="center" vertical="center" wrapText="1"/>
    </xf>
    <xf numFmtId="0" fontId="3" fillId="5" borderId="1" xfId="6" applyFont="1" applyFill="1" applyBorder="1" applyAlignment="1">
      <alignment horizontal="center" vertical="center" wrapText="1"/>
    </xf>
    <xf numFmtId="0" fontId="3" fillId="5" borderId="1" xfId="6" applyFont="1" applyFill="1" applyBorder="1" applyAlignment="1">
      <alignment wrapText="1"/>
    </xf>
    <xf numFmtId="0" fontId="3" fillId="5" borderId="1" xfId="6" applyFont="1" applyFill="1" applyBorder="1" applyAlignment="1">
      <alignment horizontal="right" wrapText="1"/>
    </xf>
    <xf numFmtId="0" fontId="3" fillId="0" borderId="1" xfId="6" applyFont="1" applyFill="1" applyBorder="1" applyAlignment="1">
      <alignment horizontal="right" wrapText="1"/>
    </xf>
    <xf numFmtId="0" fontId="3" fillId="0" borderId="1" xfId="6" applyFont="1" applyFill="1" applyBorder="1"/>
    <xf numFmtId="0" fontId="3" fillId="5" borderId="20" xfId="6" applyFont="1" applyFill="1" applyBorder="1" applyAlignment="1">
      <alignment wrapText="1"/>
    </xf>
    <xf numFmtId="0" fontId="3" fillId="5" borderId="21" xfId="6" applyFont="1" applyFill="1" applyBorder="1" applyAlignment="1">
      <alignment wrapText="1"/>
    </xf>
    <xf numFmtId="0" fontId="22" fillId="5" borderId="22" xfId="0" applyFont="1" applyFill="1" applyBorder="1"/>
    <xf numFmtId="0" fontId="22" fillId="5" borderId="1" xfId="0" applyFont="1" applyFill="1" applyBorder="1"/>
    <xf numFmtId="1" fontId="23" fillId="5" borderId="1" xfId="6" applyNumberFormat="1" applyFont="1" applyFill="1" applyBorder="1" applyAlignment="1">
      <alignment horizontal="center" vertical="center" wrapText="1"/>
    </xf>
    <xf numFmtId="0" fontId="23" fillId="5" borderId="1" xfId="6" applyFont="1" applyFill="1" applyBorder="1" applyAlignment="1">
      <alignment horizontal="center" vertical="center" wrapText="1"/>
    </xf>
    <xf numFmtId="0" fontId="23" fillId="5" borderId="1" xfId="6" applyFont="1" applyFill="1" applyBorder="1" applyAlignment="1">
      <alignment wrapText="1"/>
    </xf>
    <xf numFmtId="0" fontId="23" fillId="5" borderId="1" xfId="6" applyFont="1" applyFill="1" applyBorder="1" applyAlignment="1">
      <alignment horizontal="right" wrapText="1"/>
    </xf>
    <xf numFmtId="0" fontId="23" fillId="0" borderId="1" xfId="6" applyFont="1" applyFill="1" applyBorder="1" applyAlignment="1">
      <alignment horizontal="right" wrapText="1"/>
    </xf>
    <xf numFmtId="0" fontId="23" fillId="0" borderId="1" xfId="6" applyFont="1" applyFill="1" applyBorder="1"/>
    <xf numFmtId="1" fontId="3" fillId="0" borderId="1" xfId="6" applyNumberFormat="1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horizontal="center" vertical="center" wrapText="1"/>
    </xf>
    <xf numFmtId="0" fontId="3" fillId="0" borderId="1" xfId="6" applyFont="1" applyFill="1" applyBorder="1" applyAlignment="1">
      <alignment wrapText="1"/>
    </xf>
    <xf numFmtId="0" fontId="3" fillId="0" borderId="20" xfId="6" applyFont="1" applyFill="1" applyBorder="1" applyAlignment="1">
      <alignment wrapText="1"/>
    </xf>
    <xf numFmtId="0" fontId="3" fillId="0" borderId="21" xfId="6" applyFont="1" applyFill="1" applyBorder="1" applyAlignment="1">
      <alignment wrapText="1"/>
    </xf>
    <xf numFmtId="0" fontId="22" fillId="0" borderId="22" xfId="0" applyFont="1" applyFill="1" applyBorder="1"/>
    <xf numFmtId="1" fontId="23" fillId="0" borderId="1" xfId="6" applyNumberFormat="1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horizontal="center" vertical="center" wrapText="1"/>
    </xf>
    <xf numFmtId="0" fontId="23" fillId="0" borderId="1" xfId="6" applyFont="1" applyFill="1" applyBorder="1" applyAlignment="1">
      <alignment wrapText="1"/>
    </xf>
    <xf numFmtId="0" fontId="3" fillId="0" borderId="1" xfId="0" applyFont="1" applyFill="1" applyBorder="1"/>
    <xf numFmtId="0" fontId="22" fillId="0" borderId="22" xfId="0" applyFont="1" applyFill="1" applyBorder="1" applyAlignment="1">
      <alignment wrapText="1"/>
    </xf>
    <xf numFmtId="0" fontId="22" fillId="0" borderId="22" xfId="0" applyFont="1" applyFill="1" applyBorder="1" applyAlignment="1"/>
    <xf numFmtId="0" fontId="3" fillId="0" borderId="0" xfId="6" applyFont="1" applyFill="1" applyBorder="1" applyAlignment="1">
      <alignment wrapText="1"/>
    </xf>
    <xf numFmtId="0" fontId="3" fillId="0" borderId="23" xfId="6" applyFont="1" applyFill="1" applyBorder="1" applyAlignment="1">
      <alignment wrapText="1"/>
    </xf>
    <xf numFmtId="0" fontId="22" fillId="0" borderId="24" xfId="0" applyFont="1" applyFill="1" applyBorder="1"/>
    <xf numFmtId="0" fontId="3" fillId="6" borderId="1" xfId="6" applyFont="1" applyFill="1" applyBorder="1" applyAlignment="1">
      <alignment horizontal="right" wrapText="1"/>
    </xf>
    <xf numFmtId="0" fontId="3" fillId="0" borderId="25" xfId="6" applyFont="1" applyFill="1" applyBorder="1" applyAlignment="1">
      <alignment wrapText="1"/>
    </xf>
    <xf numFmtId="0" fontId="3" fillId="7" borderId="1" xfId="6" applyFont="1" applyFill="1" applyBorder="1" applyAlignment="1">
      <alignment horizontal="right" wrapText="1"/>
    </xf>
    <xf numFmtId="0" fontId="3" fillId="7" borderId="1" xfId="6" applyFont="1" applyFill="1" applyBorder="1"/>
    <xf numFmtId="0" fontId="3" fillId="7" borderId="21" xfId="6" applyFont="1" applyFill="1" applyBorder="1" applyAlignment="1">
      <alignment wrapText="1"/>
    </xf>
    <xf numFmtId="1" fontId="23" fillId="8" borderId="1" xfId="6" applyNumberFormat="1" applyFont="1" applyFill="1" applyBorder="1" applyAlignment="1">
      <alignment horizontal="center" vertical="center" wrapText="1"/>
    </xf>
    <xf numFmtId="0" fontId="23" fillId="8" borderId="1" xfId="6" applyFont="1" applyFill="1" applyBorder="1" applyAlignment="1">
      <alignment horizontal="center" vertical="center" wrapText="1"/>
    </xf>
    <xf numFmtId="0" fontId="23" fillId="8" borderId="1" xfId="6" applyFont="1" applyFill="1" applyBorder="1" applyAlignment="1">
      <alignment wrapText="1"/>
    </xf>
    <xf numFmtId="0" fontId="23" fillId="8" borderId="1" xfId="6" applyFont="1" applyFill="1" applyBorder="1" applyAlignment="1">
      <alignment horizontal="right" wrapText="1"/>
    </xf>
    <xf numFmtId="0" fontId="3" fillId="8" borderId="1" xfId="6" applyFont="1" applyFill="1" applyBorder="1" applyAlignment="1">
      <alignment horizontal="right" wrapText="1"/>
    </xf>
    <xf numFmtId="0" fontId="23" fillId="7" borderId="1" xfId="6" applyFont="1" applyFill="1" applyBorder="1"/>
    <xf numFmtId="0" fontId="3" fillId="0" borderId="1" xfId="6" applyNumberFormat="1" applyFont="1" applyFill="1" applyBorder="1" applyAlignment="1">
      <alignment horizontal="right" wrapText="1"/>
    </xf>
    <xf numFmtId="1" fontId="3" fillId="8" borderId="1" xfId="6" applyNumberFormat="1" applyFont="1" applyFill="1" applyBorder="1" applyAlignment="1">
      <alignment horizontal="center" vertical="center" wrapText="1"/>
    </xf>
    <xf numFmtId="0" fontId="3" fillId="8" borderId="1" xfId="6" applyFont="1" applyFill="1" applyBorder="1" applyAlignment="1">
      <alignment horizontal="center" vertical="center" wrapText="1"/>
    </xf>
    <xf numFmtId="0" fontId="3" fillId="8" borderId="1" xfId="6" applyFont="1" applyFill="1" applyBorder="1" applyAlignment="1">
      <alignment wrapText="1"/>
    </xf>
    <xf numFmtId="0" fontId="3" fillId="8" borderId="1" xfId="0" applyFont="1" applyFill="1" applyBorder="1"/>
    <xf numFmtId="0" fontId="3" fillId="0" borderId="5" xfId="6" applyFont="1" applyFill="1" applyBorder="1" applyAlignment="1">
      <alignment wrapText="1"/>
    </xf>
    <xf numFmtId="0" fontId="3" fillId="0" borderId="5" xfId="6" applyFont="1" applyFill="1" applyBorder="1" applyAlignment="1">
      <alignment horizontal="right" wrapText="1"/>
    </xf>
    <xf numFmtId="0" fontId="3" fillId="0" borderId="5" xfId="6" applyFont="1" applyFill="1" applyBorder="1"/>
    <xf numFmtId="0" fontId="3" fillId="5" borderId="5" xfId="6" applyFont="1" applyFill="1" applyBorder="1" applyAlignment="1">
      <alignment horizontal="right" wrapText="1"/>
    </xf>
    <xf numFmtId="0" fontId="3" fillId="0" borderId="6" xfId="6" applyFont="1" applyFill="1" applyBorder="1" applyAlignment="1">
      <alignment wrapText="1"/>
    </xf>
    <xf numFmtId="0" fontId="3" fillId="8" borderId="5" xfId="6" applyFont="1" applyFill="1" applyBorder="1" applyAlignment="1">
      <alignment wrapText="1"/>
    </xf>
    <xf numFmtId="0" fontId="3" fillId="8" borderId="5" xfId="6" applyFont="1" applyFill="1" applyBorder="1" applyAlignment="1">
      <alignment horizontal="right" wrapText="1"/>
    </xf>
    <xf numFmtId="0" fontId="22" fillId="6" borderId="1" xfId="0" applyFont="1" applyFill="1" applyBorder="1"/>
    <xf numFmtId="0" fontId="3" fillId="0" borderId="10" xfId="6" applyFont="1" applyFill="1" applyBorder="1" applyAlignment="1">
      <alignment wrapText="1"/>
    </xf>
    <xf numFmtId="0" fontId="23" fillId="0" borderId="5" xfId="6" applyFont="1" applyFill="1" applyBorder="1" applyAlignment="1">
      <alignment wrapText="1"/>
    </xf>
    <xf numFmtId="0" fontId="23" fillId="0" borderId="5" xfId="6" applyFont="1" applyFill="1" applyBorder="1" applyAlignment="1">
      <alignment horizontal="right" wrapText="1"/>
    </xf>
    <xf numFmtId="0" fontId="3" fillId="6" borderId="0" xfId="6" applyFont="1" applyFill="1" applyBorder="1" applyAlignment="1">
      <alignment horizontal="right" wrapText="1"/>
    </xf>
    <xf numFmtId="0" fontId="23" fillId="0" borderId="5" xfId="6" applyFont="1" applyFill="1" applyBorder="1"/>
    <xf numFmtId="0" fontId="3" fillId="0" borderId="2" xfId="6" applyFont="1" applyFill="1" applyBorder="1" applyAlignment="1">
      <alignment wrapText="1"/>
    </xf>
    <xf numFmtId="0" fontId="3" fillId="9" borderId="1" xfId="6" applyFont="1" applyFill="1" applyBorder="1" applyAlignment="1">
      <alignment horizontal="center" vertical="center" wrapText="1"/>
    </xf>
    <xf numFmtId="0" fontId="3" fillId="9" borderId="1" xfId="6" applyFont="1" applyFill="1" applyBorder="1" applyAlignment="1">
      <alignment wrapText="1"/>
    </xf>
    <xf numFmtId="0" fontId="3" fillId="5" borderId="0" xfId="6" applyFont="1" applyFill="1" applyBorder="1" applyAlignment="1">
      <alignment wrapText="1"/>
    </xf>
    <xf numFmtId="0" fontId="0" fillId="5" borderId="0" xfId="0" applyFill="1"/>
    <xf numFmtId="0" fontId="3" fillId="5" borderId="1" xfId="0" applyFont="1" applyFill="1" applyBorder="1"/>
    <xf numFmtId="0" fontId="4" fillId="0" borderId="1" xfId="0" applyFont="1" applyFill="1" applyBorder="1"/>
    <xf numFmtId="0" fontId="3" fillId="5" borderId="25" xfId="6" applyFont="1" applyFill="1" applyBorder="1" applyAlignment="1">
      <alignment wrapText="1"/>
    </xf>
    <xf numFmtId="0" fontId="3" fillId="8" borderId="1" xfId="6" applyFont="1" applyFill="1" applyBorder="1" applyAlignment="1">
      <alignment vertical="center" wrapText="1"/>
    </xf>
    <xf numFmtId="1" fontId="3" fillId="9" borderId="1" xfId="6" applyNumberFormat="1" applyFont="1" applyFill="1" applyBorder="1" applyAlignment="1">
      <alignment horizontal="center" vertical="center" wrapText="1"/>
    </xf>
    <xf numFmtId="0" fontId="3" fillId="9" borderId="1" xfId="6" applyFont="1" applyFill="1" applyBorder="1" applyAlignment="1">
      <alignment horizontal="right" wrapText="1"/>
    </xf>
    <xf numFmtId="0" fontId="3" fillId="5" borderId="26" xfId="6" applyFont="1" applyFill="1" applyBorder="1" applyAlignment="1">
      <alignment wrapText="1"/>
    </xf>
    <xf numFmtId="0" fontId="8" fillId="0" borderId="22" xfId="0" applyFont="1" applyFill="1" applyBorder="1"/>
    <xf numFmtId="1" fontId="3" fillId="0" borderId="10" xfId="6" applyNumberFormat="1" applyFont="1" applyFill="1" applyBorder="1" applyAlignment="1">
      <alignment horizontal="center" vertical="center" wrapText="1"/>
    </xf>
    <xf numFmtId="0" fontId="3" fillId="0" borderId="10" xfId="6" applyFont="1" applyFill="1" applyBorder="1" applyAlignment="1">
      <alignment horizontal="right" wrapText="1"/>
    </xf>
    <xf numFmtId="0" fontId="3" fillId="0" borderId="10" xfId="6" applyFont="1" applyFill="1" applyBorder="1"/>
    <xf numFmtId="0" fontId="3" fillId="0" borderId="10" xfId="6" applyNumberFormat="1" applyFont="1" applyFill="1" applyBorder="1" applyAlignment="1">
      <alignment horizontal="right" wrapText="1"/>
    </xf>
    <xf numFmtId="0" fontId="8" fillId="0" borderId="24" xfId="0" applyFont="1" applyFill="1" applyBorder="1"/>
    <xf numFmtId="0" fontId="22" fillId="5" borderId="10" xfId="0" applyFont="1" applyFill="1" applyBorder="1"/>
    <xf numFmtId="0" fontId="3" fillId="7" borderId="10" xfId="6" applyFont="1" applyFill="1" applyBorder="1" applyAlignment="1">
      <alignment horizontal="right" wrapText="1"/>
    </xf>
    <xf numFmtId="164" fontId="1" fillId="0" borderId="1" xfId="7" applyNumberFormat="1" applyFont="1" applyFill="1" applyBorder="1" applyAlignment="1">
      <alignment wrapText="1"/>
    </xf>
    <xf numFmtId="0" fontId="1" fillId="0" borderId="1" xfId="8" applyFont="1" applyFill="1" applyBorder="1" applyAlignment="1">
      <alignment wrapText="1"/>
    </xf>
    <xf numFmtId="0" fontId="3" fillId="0" borderId="2" xfId="6" applyFont="1" applyFill="1" applyBorder="1" applyAlignment="1">
      <alignment horizontal="right" wrapText="1"/>
    </xf>
    <xf numFmtId="0" fontId="24" fillId="10" borderId="0" xfId="0" applyFont="1" applyFill="1" applyAlignment="1"/>
    <xf numFmtId="0" fontId="0" fillId="10" borderId="0" xfId="0" applyFill="1"/>
    <xf numFmtId="0" fontId="0" fillId="0" borderId="30" xfId="0" applyBorder="1"/>
    <xf numFmtId="0" fontId="0" fillId="0" borderId="31" xfId="0" applyBorder="1"/>
    <xf numFmtId="0" fontId="0" fillId="0" borderId="10" xfId="0" applyBorder="1"/>
    <xf numFmtId="0" fontId="0" fillId="0" borderId="24" xfId="0" applyNumberFormat="1" applyBorder="1"/>
    <xf numFmtId="0" fontId="0" fillId="0" borderId="23" xfId="0" applyNumberFormat="1" applyBorder="1"/>
    <xf numFmtId="0" fontId="0" fillId="0" borderId="32" xfId="0" applyNumberFormat="1" applyBorder="1"/>
    <xf numFmtId="0" fontId="0" fillId="0" borderId="13" xfId="0" applyBorder="1"/>
    <xf numFmtId="0" fontId="0" fillId="0" borderId="33" xfId="0" applyNumberFormat="1" applyBorder="1"/>
    <xf numFmtId="0" fontId="0" fillId="0" borderId="0" xfId="0" applyNumberFormat="1" applyBorder="1"/>
    <xf numFmtId="0" fontId="0" fillId="0" borderId="34" xfId="0" applyNumberFormat="1" applyBorder="1"/>
    <xf numFmtId="0" fontId="0" fillId="0" borderId="14" xfId="0" applyBorder="1"/>
    <xf numFmtId="0" fontId="0" fillId="0" borderId="1" xfId="0" applyBorder="1"/>
    <xf numFmtId="0" fontId="0" fillId="0" borderId="35" xfId="0" applyNumberFormat="1" applyBorder="1"/>
    <xf numFmtId="0" fontId="0" fillId="0" borderId="36" xfId="0" applyNumberFormat="1" applyBorder="1"/>
    <xf numFmtId="0" fontId="0" fillId="0" borderId="0" xfId="0" pivotButton="1"/>
    <xf numFmtId="0" fontId="0" fillId="0" borderId="29" xfId="0" pivotButton="1" applyBorder="1"/>
    <xf numFmtId="0" fontId="4" fillId="0" borderId="0" xfId="0" applyFont="1" applyFill="1" applyAlignment="1">
      <alignment horizontal="left"/>
    </xf>
    <xf numFmtId="0" fontId="8" fillId="0" borderId="0" xfId="0" applyFont="1" applyFill="1" applyAlignment="1">
      <alignment horizontal="left"/>
    </xf>
    <xf numFmtId="0" fontId="3" fillId="5" borderId="21" xfId="6" applyFont="1" applyFill="1" applyBorder="1" applyAlignment="1">
      <alignment horizontal="left" wrapText="1"/>
    </xf>
    <xf numFmtId="0" fontId="3" fillId="0" borderId="21" xfId="6" applyFont="1" applyFill="1" applyBorder="1" applyAlignment="1">
      <alignment horizontal="left" wrapText="1"/>
    </xf>
    <xf numFmtId="0" fontId="3" fillId="0" borderId="0" xfId="6" applyFont="1" applyFill="1" applyBorder="1" applyAlignment="1">
      <alignment horizontal="left" wrapText="1"/>
    </xf>
    <xf numFmtId="0" fontId="3" fillId="0" borderId="23" xfId="6" applyFont="1" applyFill="1" applyBorder="1" applyAlignment="1">
      <alignment horizontal="left" wrapText="1"/>
    </xf>
    <xf numFmtId="0" fontId="3" fillId="0" borderId="25" xfId="6" applyFont="1" applyFill="1" applyBorder="1" applyAlignment="1">
      <alignment horizontal="left" wrapText="1"/>
    </xf>
    <xf numFmtId="0" fontId="3" fillId="0" borderId="26" xfId="6" applyFont="1" applyFill="1" applyBorder="1" applyAlignment="1">
      <alignment horizontal="left" wrapText="1"/>
    </xf>
    <xf numFmtId="0" fontId="3" fillId="0" borderId="27" xfId="6" applyFont="1" applyFill="1" applyBorder="1" applyAlignment="1">
      <alignment horizontal="left" wrapText="1"/>
    </xf>
    <xf numFmtId="0" fontId="5" fillId="0" borderId="0" xfId="0" applyFont="1" applyBorder="1" applyAlignment="1">
      <alignment horizontal="left" wrapText="1"/>
    </xf>
    <xf numFmtId="0" fontId="26" fillId="0" borderId="37" xfId="0" applyNumberFormat="1" applyFont="1" applyBorder="1"/>
    <xf numFmtId="0" fontId="26" fillId="0" borderId="1" xfId="0" pivotButton="1" applyFont="1" applyBorder="1"/>
    <xf numFmtId="0" fontId="26" fillId="0" borderId="22" xfId="0" applyFont="1" applyBorder="1"/>
    <xf numFmtId="0" fontId="26" fillId="0" borderId="21" xfId="0" applyFont="1" applyBorder="1"/>
    <xf numFmtId="0" fontId="26" fillId="0" borderId="20" xfId="0" applyFont="1" applyBorder="1"/>
    <xf numFmtId="0" fontId="26" fillId="0" borderId="1" xfId="0" applyFont="1" applyBorder="1"/>
    <xf numFmtId="0" fontId="11" fillId="0" borderId="0" xfId="0" applyFont="1" applyAlignment="1">
      <alignment horizontal="left" vertical="center" wrapText="1"/>
    </xf>
    <xf numFmtId="0" fontId="27" fillId="0" borderId="0" xfId="0" applyFont="1"/>
    <xf numFmtId="0" fontId="22" fillId="0" borderId="0" xfId="0" applyFont="1"/>
    <xf numFmtId="2" fontId="22" fillId="0" borderId="0" xfId="0" applyNumberFormat="1" applyFont="1"/>
    <xf numFmtId="0" fontId="11" fillId="0" borderId="0" xfId="0" applyFont="1"/>
    <xf numFmtId="2" fontId="27" fillId="0" borderId="0" xfId="0" applyNumberFormat="1" applyFont="1"/>
    <xf numFmtId="0" fontId="18" fillId="0" borderId="0" xfId="0" applyFont="1"/>
    <xf numFmtId="0" fontId="28" fillId="0" borderId="0" xfId="5" applyFont="1" applyBorder="1" applyAlignment="1"/>
    <xf numFmtId="0" fontId="29" fillId="0" borderId="0" xfId="3" applyFont="1" applyAlignment="1">
      <alignment horizontal="center" vertical="center" wrapText="1"/>
    </xf>
    <xf numFmtId="0" fontId="30" fillId="3" borderId="0" xfId="0" applyFont="1" applyFill="1"/>
    <xf numFmtId="0" fontId="22" fillId="3" borderId="0" xfId="0" applyFont="1" applyFill="1" applyAlignment="1">
      <alignment horizontal="center"/>
    </xf>
    <xf numFmtId="0" fontId="22" fillId="3" borderId="0" xfId="0" applyFont="1" applyFill="1"/>
    <xf numFmtId="2" fontId="14" fillId="0" borderId="3" xfId="3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vertical="center" wrapText="1"/>
    </xf>
    <xf numFmtId="165" fontId="1" fillId="0" borderId="1" xfId="7" applyNumberFormat="1" applyFont="1" applyFill="1" applyBorder="1" applyAlignment="1">
      <alignment wrapText="1"/>
    </xf>
    <xf numFmtId="0" fontId="1" fillId="6" borderId="1" xfId="8" applyFont="1" applyFill="1" applyBorder="1" applyAlignment="1">
      <alignment wrapText="1"/>
    </xf>
    <xf numFmtId="0" fontId="3" fillId="13" borderId="1" xfId="6" applyFont="1" applyFill="1" applyBorder="1" applyAlignment="1">
      <alignment horizontal="right" wrapText="1"/>
    </xf>
    <xf numFmtId="0" fontId="0" fillId="0" borderId="0" xfId="0" applyFill="1"/>
    <xf numFmtId="0" fontId="3" fillId="0" borderId="0" xfId="6" applyFont="1" applyFill="1" applyBorder="1" applyAlignment="1">
      <alignment horizontal="right" wrapText="1"/>
    </xf>
    <xf numFmtId="0" fontId="3" fillId="5" borderId="1" xfId="6" applyFont="1" applyFill="1" applyBorder="1"/>
    <xf numFmtId="0" fontId="3" fillId="5" borderId="1" xfId="6" applyFont="1" applyFill="1" applyBorder="1" applyAlignment="1"/>
    <xf numFmtId="166" fontId="3" fillId="5" borderId="1" xfId="6" applyNumberFormat="1" applyFont="1" applyFill="1" applyBorder="1" applyAlignment="1">
      <alignment horizontal="right" wrapText="1"/>
    </xf>
    <xf numFmtId="2" fontId="4" fillId="0" borderId="14" xfId="0" applyNumberFormat="1" applyFont="1" applyFill="1" applyBorder="1" applyAlignment="1">
      <alignment horizontal="center"/>
    </xf>
    <xf numFmtId="2" fontId="4" fillId="0" borderId="14" xfId="0" applyNumberFormat="1" applyFont="1" applyFill="1" applyBorder="1"/>
    <xf numFmtId="0" fontId="4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2" fontId="14" fillId="0" borderId="15" xfId="3" applyNumberFormat="1" applyFont="1" applyFill="1" applyBorder="1" applyAlignment="1">
      <alignment horizontal="center" vertical="top" wrapText="1"/>
    </xf>
    <xf numFmtId="0" fontId="20" fillId="0" borderId="3" xfId="3" applyFont="1" applyFill="1" applyBorder="1" applyAlignment="1">
      <alignment horizontal="center" vertical="center" wrapText="1"/>
    </xf>
    <xf numFmtId="0" fontId="20" fillId="0" borderId="16" xfId="3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22" fillId="0" borderId="13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0" xfId="0" applyFont="1" applyFill="1" applyBorder="1" applyAlignment="1">
      <alignment horizontal="center"/>
    </xf>
    <xf numFmtId="0" fontId="22" fillId="0" borderId="13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 vertical="center" wrapText="1"/>
    </xf>
    <xf numFmtId="0" fontId="13" fillId="2" borderId="3" xfId="3" applyFont="1" applyFill="1" applyBorder="1" applyAlignment="1">
      <alignment horizontal="center" vertical="center" wrapText="1"/>
    </xf>
    <xf numFmtId="0" fontId="13" fillId="2" borderId="7" xfId="3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0" xfId="0" applyFont="1" applyFill="1" applyBorder="1" applyAlignment="1">
      <alignment horizontal="left" vertical="center" wrapText="1"/>
    </xf>
    <xf numFmtId="0" fontId="12" fillId="2" borderId="4" xfId="3" applyFont="1" applyFill="1" applyBorder="1" applyAlignment="1">
      <alignment horizontal="center" vertical="center"/>
    </xf>
    <xf numFmtId="0" fontId="12" fillId="2" borderId="6" xfId="3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 wrapText="1"/>
    </xf>
    <xf numFmtId="0" fontId="13" fillId="3" borderId="1" xfId="3" applyFont="1" applyFill="1" applyBorder="1" applyAlignment="1">
      <alignment horizontal="center" vertical="center" wrapText="1"/>
    </xf>
    <xf numFmtId="0" fontId="13" fillId="3" borderId="10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horizontal="center" vertical="center"/>
    </xf>
    <xf numFmtId="0" fontId="13" fillId="0" borderId="1" xfId="3" applyFont="1" applyFill="1" applyBorder="1" applyAlignment="1">
      <alignment horizontal="center" vertical="center" wrapText="1"/>
    </xf>
    <xf numFmtId="0" fontId="13" fillId="0" borderId="10" xfId="3" applyFont="1" applyFill="1" applyBorder="1" applyAlignment="1">
      <alignment horizontal="center" vertical="center" wrapText="1"/>
    </xf>
    <xf numFmtId="0" fontId="20" fillId="0" borderId="17" xfId="3" applyFont="1" applyFill="1" applyBorder="1" applyAlignment="1">
      <alignment horizontal="center" vertical="center" wrapText="1"/>
    </xf>
    <xf numFmtId="0" fontId="20" fillId="0" borderId="18" xfId="3" applyFont="1" applyFill="1" applyBorder="1" applyAlignment="1">
      <alignment horizontal="center" vertical="center" wrapText="1"/>
    </xf>
    <xf numFmtId="0" fontId="12" fillId="0" borderId="4" xfId="3" applyFont="1" applyFill="1" applyBorder="1" applyAlignment="1">
      <alignment horizontal="center" vertical="center"/>
    </xf>
    <xf numFmtId="0" fontId="12" fillId="0" borderId="6" xfId="3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horizontal="center" vertical="center"/>
    </xf>
    <xf numFmtId="0" fontId="5" fillId="12" borderId="0" xfId="0" applyFont="1" applyFill="1" applyBorder="1" applyAlignment="1">
      <alignment horizontal="left" wrapText="1"/>
    </xf>
    <xf numFmtId="0" fontId="9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/>
    </xf>
    <xf numFmtId="2" fontId="14" fillId="2" borderId="8" xfId="3" applyNumberFormat="1" applyFont="1" applyFill="1" applyBorder="1" applyAlignment="1">
      <alignment horizontal="center" vertical="top" wrapText="1"/>
    </xf>
    <xf numFmtId="0" fontId="13" fillId="3" borderId="6" xfId="3" applyFont="1" applyFill="1" applyBorder="1" applyAlignment="1">
      <alignment horizontal="center" vertical="center" wrapText="1"/>
    </xf>
    <xf numFmtId="0" fontId="13" fillId="3" borderId="12" xfId="3" applyFont="1" applyFill="1" applyBorder="1" applyAlignment="1">
      <alignment horizontal="center" vertical="center" wrapText="1"/>
    </xf>
    <xf numFmtId="0" fontId="13" fillId="4" borderId="2" xfId="3" applyFont="1" applyFill="1" applyBorder="1" applyAlignment="1">
      <alignment horizontal="center" vertical="center" wrapText="1"/>
    </xf>
    <xf numFmtId="0" fontId="13" fillId="4" borderId="9" xfId="3" applyFont="1" applyFill="1" applyBorder="1" applyAlignment="1">
      <alignment horizontal="center" vertical="center" wrapText="1"/>
    </xf>
    <xf numFmtId="0" fontId="12" fillId="3" borderId="9" xfId="3" applyFont="1" applyFill="1" applyBorder="1" applyAlignment="1">
      <alignment horizontal="center" vertical="center" wrapText="1"/>
    </xf>
    <xf numFmtId="0" fontId="12" fillId="3" borderId="11" xfId="3" applyFont="1" applyFill="1" applyBorder="1" applyAlignment="1">
      <alignment horizontal="center" vertical="center" wrapText="1"/>
    </xf>
    <xf numFmtId="0" fontId="13" fillId="3" borderId="2" xfId="3" applyFont="1" applyFill="1" applyBorder="1" applyAlignment="1">
      <alignment horizontal="center" vertical="center" wrapText="1"/>
    </xf>
    <xf numFmtId="0" fontId="13" fillId="3" borderId="9" xfId="3" applyFont="1" applyFill="1" applyBorder="1" applyAlignment="1">
      <alignment horizontal="center" vertical="center" wrapText="1"/>
    </xf>
    <xf numFmtId="0" fontId="13" fillId="2" borderId="2" xfId="3" applyFont="1" applyFill="1" applyBorder="1" applyAlignment="1">
      <alignment horizontal="center" vertical="center" wrapText="1"/>
    </xf>
    <xf numFmtId="0" fontId="13" fillId="2" borderId="9" xfId="3" applyFont="1" applyFill="1" applyBorder="1" applyAlignment="1">
      <alignment horizontal="center" vertical="center" wrapText="1"/>
    </xf>
    <xf numFmtId="0" fontId="25" fillId="11" borderId="0" xfId="0" applyFont="1" applyFill="1" applyAlignment="1">
      <alignment horizontal="center"/>
    </xf>
  </cellXfs>
  <cellStyles count="9">
    <cellStyle name="Excel Built-in Normal" xfId="1" xr:uid="{00000000-0005-0000-0000-000002000000}"/>
    <cellStyle name="Hipervínculo" xfId="5" builtinId="8"/>
    <cellStyle name="Normal" xfId="0" builtinId="0"/>
    <cellStyle name="Normal 2" xfId="2" xr:uid="{00000000-0005-0000-0000-000004000000}"/>
    <cellStyle name="Normal_ED" xfId="6" xr:uid="{00000000-0005-0000-0000-000005000000}"/>
    <cellStyle name="Normal_ED_1" xfId="8" xr:uid="{1B907A53-489F-4310-9EB4-5ED58071E347}"/>
    <cellStyle name="Normal_ED_2" xfId="7" xr:uid="{CF559901-94A4-4D22-823A-2B1799F45584}"/>
    <cellStyle name="Normal_Hoja1" xfId="3" xr:uid="{00000000-0005-0000-0000-000008000000}"/>
    <cellStyle name="Normal_Unitats acadèmiques" xfId="4" xr:uid="{00000000-0005-0000-0000-000009000000}"/>
  </cellStyles>
  <dxfs count="68"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</font>
    </dxf>
    <dxf>
      <font>
        <b/>
      </font>
    </dxf>
    <dxf>
      <font>
        <b/>
      </font>
    </dxf>
    <dxf>
      <font>
        <b/>
      </font>
    </dxf>
  </dxfs>
  <tableStyles count="0" defaultTableStyle="TableStyleMedium9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2.xml"/><Relationship Id="rId4" Type="http://schemas.openxmlformats.org/officeDocument/2006/relationships/pivotCacheDefinition" Target="pivotCache/pivotCacheDefinition1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rdi" refreshedDate="45348.920729513891" createdVersion="6" refreshedVersion="6" minRefreshableVersion="3" recordCount="214" xr:uid="{5E4708AC-F938-4F20-8108-9BCDCDB5C537}">
  <cacheSource type="worksheet">
    <worksheetSource ref="A21:H235" sheet="ED"/>
  </cacheSource>
  <cacheFields count="8">
    <cacheField name="UA (1)" numFmtId="0">
      <sharedItems containsString="0" containsBlank="1" containsNumber="1" containsInteger="1" minValue="410" maxValue="1004"/>
    </cacheField>
    <cacheField name="Secció" numFmtId="0">
      <sharedItems containsNonDate="0" containsString="0" containsBlank="1"/>
    </cacheField>
    <cacheField name="Titulació" numFmtId="0">
      <sharedItems containsBlank="1" count="7">
        <m/>
        <s v="GM"/>
        <s v="GE"/>
        <s v="MAMME"/>
        <s v="MESIO"/>
        <s v="MFPES"/>
        <s v="GRCED" u="1"/>
      </sharedItems>
    </cacheField>
    <cacheField name="Tipus Assignatura (2)" numFmtId="0">
      <sharedItems containsBlank="1" count="4">
        <m/>
        <s v="OB"/>
        <s v="OP"/>
        <s v="PR"/>
      </sharedItems>
    </cacheField>
    <cacheField name="Codi Assignatura (3)" numFmtId="0">
      <sharedItems containsBlank="1" containsMixedTypes="1" containsNumber="1" containsInteger="1" minValue="34596" maxValue="200998"/>
    </cacheField>
    <cacheField name="Nom Assignatura/activitat (4)" numFmtId="0">
      <sharedItems containsBlank="1"/>
    </cacheField>
    <cacheField name="Crèdits ECTS (5)" numFmtId="0">
      <sharedItems containsString="0" containsBlank="1" containsNumber="1" minValue="2" maxValue="30"/>
    </cacheField>
    <cacheField name="Punts Docents Totals encarregats_x000a_(6)" numFmtId="0">
      <sharedItems containsString="0" containsBlank="1" containsNumber="1" minValue="0" maxValue="77.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rdi" refreshedDate="45348.920763541668" createdVersion="6" refreshedVersion="6" minRefreshableVersion="3" recordCount="214" xr:uid="{D04881DD-06C8-4229-BCCC-2F2C6A248D48}">
  <cacheSource type="worksheet">
    <worksheetSource ref="A21:J235" sheet="ED"/>
  </cacheSource>
  <cacheFields count="10">
    <cacheField name="UA (1)" numFmtId="0">
      <sharedItems containsString="0" containsBlank="1" containsNumber="1" containsInteger="1" minValue="410" maxValue="1004" count="16">
        <m/>
        <n v="749"/>
        <n v="751"/>
        <n v="723"/>
        <n v="715"/>
        <n v="748"/>
        <n v="744"/>
        <n v="701"/>
        <n v="707"/>
        <n v="739"/>
        <n v="732"/>
        <n v="709"/>
        <n v="710"/>
        <n v="915"/>
        <n v="1004"/>
        <n v="410"/>
      </sharedItems>
    </cacheField>
    <cacheField name="Secció" numFmtId="0">
      <sharedItems containsNonDate="0" containsString="0" containsBlank="1"/>
    </cacheField>
    <cacheField name="Titulació" numFmtId="0">
      <sharedItems containsBlank="1" count="7">
        <m/>
        <s v="GM"/>
        <s v="GE"/>
        <s v="MAMME"/>
        <s v="MESIO"/>
        <s v="MFPES"/>
        <s v="GRCED" u="1"/>
      </sharedItems>
    </cacheField>
    <cacheField name="Tipus Assignatura (2)" numFmtId="0">
      <sharedItems containsBlank="1"/>
    </cacheField>
    <cacheField name="Codi Assignatura (3)" numFmtId="0">
      <sharedItems containsBlank="1" containsMixedTypes="1" containsNumber="1" containsInteger="1" minValue="34596" maxValue="200998"/>
    </cacheField>
    <cacheField name="Nom Assignatura/activitat (4)" numFmtId="0">
      <sharedItems containsBlank="1"/>
    </cacheField>
    <cacheField name="Crèdits ECTS (5)" numFmtId="0">
      <sharedItems containsString="0" containsBlank="1" containsNumber="1" minValue="2" maxValue="30"/>
    </cacheField>
    <cacheField name="Punts Docents Totals encarregats_x000a_(6)" numFmtId="0">
      <sharedItems containsString="0" containsBlank="1" containsNumber="1" minValue="0" maxValue="77.5"/>
    </cacheField>
    <cacheField name="Matrícula Q1/Anual (7)" numFmtId="0">
      <sharedItems containsString="0" containsBlank="1" containsNumber="1" containsInteger="1" minValue="0" maxValue="101"/>
    </cacheField>
    <cacheField name="Estudiants previstos Q1/Anual (8)" numFmtId="0">
      <sharedItems containsString="0" containsBlank="1" containsNumber="1" containsInteger="1" minValue="3" maxValue="10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4">
  <r>
    <m/>
    <m/>
    <x v="0"/>
    <x v="0"/>
    <m/>
    <m/>
    <m/>
    <m/>
  </r>
  <r>
    <m/>
    <m/>
    <x v="0"/>
    <x v="0"/>
    <m/>
    <m/>
    <m/>
    <m/>
  </r>
  <r>
    <n v="749"/>
    <m/>
    <x v="1"/>
    <x v="1"/>
    <n v="200001"/>
    <s v="Càlcul en una Variable"/>
    <n v="7.5"/>
    <n v="54"/>
  </r>
  <r>
    <n v="749"/>
    <m/>
    <x v="1"/>
    <x v="1"/>
    <n v="200002"/>
    <s v="Àlgebra Lineal"/>
    <n v="7.5"/>
    <n v="54"/>
  </r>
  <r>
    <n v="749"/>
    <m/>
    <x v="1"/>
    <x v="1"/>
    <n v="200003"/>
    <s v="Fonaments de la Matemàtica"/>
    <n v="7.5"/>
    <n v="45"/>
  </r>
  <r>
    <n v="751"/>
    <m/>
    <x v="1"/>
    <x v="1"/>
    <n v="200003"/>
    <s v="Fonaments de la Matemàtica"/>
    <n v="7.5"/>
    <n v="9"/>
  </r>
  <r>
    <n v="723"/>
    <m/>
    <x v="1"/>
    <x v="1"/>
    <n v="200011"/>
    <s v="Informàtica"/>
    <n v="7.5"/>
    <n v="58.5"/>
  </r>
  <r>
    <n v="749"/>
    <m/>
    <x v="1"/>
    <x v="1"/>
    <n v="200001"/>
    <s v="Càlcul en una Variable"/>
    <n v="7.5"/>
    <n v="13.5"/>
  </r>
  <r>
    <n v="749"/>
    <m/>
    <x v="1"/>
    <x v="1"/>
    <n v="200002"/>
    <s v="Àlgebra Lineal"/>
    <n v="7.5"/>
    <n v="13.5"/>
  </r>
  <r>
    <n v="749"/>
    <m/>
    <x v="1"/>
    <x v="1"/>
    <n v="200003"/>
    <s v="Fonaments de la Matemàtica"/>
    <n v="7.5"/>
    <n v="9"/>
  </r>
  <r>
    <n v="723"/>
    <m/>
    <x v="1"/>
    <x v="1"/>
    <n v="200011"/>
    <s v="Informàtica"/>
    <n v="7.5"/>
    <n v="0"/>
  </r>
  <r>
    <n v="749"/>
    <m/>
    <x v="1"/>
    <x v="1"/>
    <n v="200004"/>
    <s v="Càlcul Diferencial"/>
    <n v="7.5"/>
    <n v="45"/>
  </r>
  <r>
    <n v="749"/>
    <m/>
    <x v="1"/>
    <x v="1"/>
    <n v="200005"/>
    <s v="Geometria Afí i Euclidiana"/>
    <n v="7.5"/>
    <n v="45"/>
  </r>
  <r>
    <n v="749"/>
    <m/>
    <x v="1"/>
    <x v="1"/>
    <n v="200151"/>
    <s v="Àlgebra Lineal Numèrica"/>
    <n v="7.5"/>
    <n v="54"/>
  </r>
  <r>
    <n v="749"/>
    <m/>
    <x v="1"/>
    <x v="1"/>
    <n v="200161"/>
    <s v="Matemàtica Discreta"/>
    <n v="7.5"/>
    <n v="45"/>
  </r>
  <r>
    <n v="749"/>
    <m/>
    <x v="1"/>
    <x v="1"/>
    <n v="200006"/>
    <s v="Càlcul Integral"/>
    <n v="7.5"/>
    <n v="22.5"/>
  </r>
  <r>
    <n v="749"/>
    <m/>
    <x v="1"/>
    <x v="1"/>
    <n v="200111"/>
    <s v="Àlgebra Multilineal i Geometria"/>
    <n v="7.5"/>
    <n v="22.5"/>
  </r>
  <r>
    <n v="715"/>
    <m/>
    <x v="1"/>
    <x v="1"/>
    <n v="200152"/>
    <s v="Programació Matemàtica"/>
    <n v="7.5"/>
    <n v="45"/>
  </r>
  <r>
    <n v="723"/>
    <m/>
    <x v="1"/>
    <x v="1"/>
    <n v="200162"/>
    <s v="Algorísmia"/>
    <n v="7.5"/>
    <n v="54"/>
  </r>
  <r>
    <n v="748"/>
    <m/>
    <x v="1"/>
    <x v="1"/>
    <n v="200021"/>
    <s v="Física"/>
    <n v="7.5"/>
    <n v="22.5"/>
  </r>
  <r>
    <n v="749"/>
    <m/>
    <x v="1"/>
    <x v="1"/>
    <n v="200101"/>
    <s v="Funcions de Variable Complexa"/>
    <n v="7.5"/>
    <n v="22.5"/>
  </r>
  <r>
    <n v="749"/>
    <m/>
    <x v="1"/>
    <x v="1"/>
    <n v="200102"/>
    <s v="Anàlisi Real"/>
    <n v="7.5"/>
    <n v="45"/>
  </r>
  <r>
    <n v="749"/>
    <m/>
    <x v="1"/>
    <x v="1"/>
    <n v="200121"/>
    <s v="Topologia"/>
    <n v="7.5"/>
    <n v="22.5"/>
  </r>
  <r>
    <n v="749"/>
    <m/>
    <x v="1"/>
    <x v="1"/>
    <n v="200112"/>
    <s v="Estructures Algebraiques"/>
    <n v="7.5"/>
    <n v="31.5"/>
  </r>
  <r>
    <n v="749"/>
    <m/>
    <x v="1"/>
    <x v="1"/>
    <n v="200131"/>
    <s v="Teoria de la Probabilitat"/>
    <n v="7.5"/>
    <n v="31.5"/>
  </r>
  <r>
    <n v="749"/>
    <m/>
    <x v="1"/>
    <x v="1"/>
    <n v="200141"/>
    <s v="Equacions Diferencials Ordinàries"/>
    <n v="7.5"/>
    <n v="31.5"/>
  </r>
  <r>
    <n v="751"/>
    <m/>
    <x v="1"/>
    <x v="1"/>
    <n v="200153"/>
    <s v="Càlcul Numèric"/>
    <n v="7.5"/>
    <n v="31.5"/>
  </r>
  <r>
    <n v="748"/>
    <m/>
    <x v="1"/>
    <x v="1"/>
    <n v="200153"/>
    <s v="Càlcul Numèric"/>
    <n v="7.5"/>
    <n v="0"/>
  </r>
  <r>
    <n v="749"/>
    <m/>
    <x v="1"/>
    <x v="1"/>
    <n v="200122"/>
    <s v="Geometria Diferencial"/>
    <n v="7.5"/>
    <n v="31.5"/>
  </r>
  <r>
    <n v="715"/>
    <m/>
    <x v="1"/>
    <x v="1"/>
    <n v="200132"/>
    <s v="Estadística"/>
    <n v="7.5"/>
    <n v="31.5"/>
  </r>
  <r>
    <n v="749"/>
    <m/>
    <x v="1"/>
    <x v="1"/>
    <n v="200142"/>
    <s v="Equacions en Derivades Parcials"/>
    <n v="7.5"/>
    <n v="31.5"/>
  </r>
  <r>
    <n v="749"/>
    <m/>
    <x v="1"/>
    <x v="1"/>
    <n v="200171"/>
    <s v="Models Matemàtics de la Física"/>
    <n v="7.5"/>
    <n v="9"/>
  </r>
  <r>
    <n v="748"/>
    <m/>
    <x v="1"/>
    <x v="1"/>
    <n v="200171"/>
    <s v="Models Matemàtics de la Física"/>
    <n v="7.5"/>
    <n v="13.5"/>
  </r>
  <r>
    <n v="749"/>
    <m/>
    <x v="1"/>
    <x v="1"/>
    <n v="200172"/>
    <s v="Models Matemàtics de la Tecnologia"/>
    <n v="9"/>
    <n v="45"/>
  </r>
  <r>
    <n v="749"/>
    <m/>
    <x v="1"/>
    <x v="2"/>
    <n v="200201"/>
    <s v="Teoria de Galois"/>
    <n v="6"/>
    <n v="18"/>
  </r>
  <r>
    <n v="749"/>
    <m/>
    <x v="1"/>
    <x v="2"/>
    <n v="200203"/>
    <s v="Varietats Diferenciables"/>
    <n v="6"/>
    <n v="18"/>
  </r>
  <r>
    <n v="749"/>
    <m/>
    <x v="1"/>
    <x v="2"/>
    <n v="200211"/>
    <s v="Anàlisi Funcional"/>
    <n v="6"/>
    <n v="18"/>
  </r>
  <r>
    <n v="749"/>
    <m/>
    <x v="1"/>
    <x v="2"/>
    <n v="200213"/>
    <s v="Sistemes Dinàmics"/>
    <n v="6"/>
    <n v="18"/>
  </r>
  <r>
    <n v="751"/>
    <m/>
    <x v="1"/>
    <x v="2"/>
    <n v="200248"/>
    <s v="Mètodes Numèrics per a Equacions Diferencials"/>
    <n v="6"/>
    <n v="18"/>
  </r>
  <r>
    <n v="751"/>
    <m/>
    <x v="1"/>
    <x v="2"/>
    <n v="200247"/>
    <s v="Modelització Computacional"/>
    <n v="6"/>
    <n v="13.5"/>
  </r>
  <r>
    <n v="749"/>
    <m/>
    <x v="1"/>
    <x v="2"/>
    <n v="200247"/>
    <s v="Modelització Computacional"/>
    <n v="6"/>
    <n v="4.5"/>
  </r>
  <r>
    <n v="723"/>
    <m/>
    <x v="1"/>
    <x v="2"/>
    <n v="200231"/>
    <s v="Algorísmia i Complexitat"/>
    <n v="6"/>
    <n v="18"/>
  </r>
  <r>
    <n v="749"/>
    <m/>
    <x v="1"/>
    <x v="2"/>
    <n v="200232"/>
    <s v="Combinàtoria i Teoria de Grafs"/>
    <n v="6"/>
    <n v="18"/>
  </r>
  <r>
    <n v="749"/>
    <m/>
    <x v="1"/>
    <x v="2"/>
    <n v="200202"/>
    <s v="Topologia Algebraica"/>
    <n v="6"/>
    <n v="18"/>
  </r>
  <r>
    <n v="749"/>
    <m/>
    <x v="1"/>
    <x v="2"/>
    <n v="200204"/>
    <s v="Geometria Algebraica"/>
    <n v="6"/>
    <n v="18"/>
  </r>
  <r>
    <n v="749"/>
    <m/>
    <x v="1"/>
    <x v="2"/>
    <n v="200249"/>
    <s v="Computació Quàntica"/>
    <n v="6"/>
    <n v="9"/>
  </r>
  <r>
    <n v="749"/>
    <m/>
    <x v="1"/>
    <x v="2"/>
    <n v="200212"/>
    <s v="Teoria de Control"/>
    <n v="6"/>
    <n v="0"/>
  </r>
  <r>
    <n v="749"/>
    <m/>
    <x v="1"/>
    <x v="2"/>
    <n v="200223"/>
    <s v="Matemàtica Financera"/>
    <n v="6"/>
    <n v="18"/>
  </r>
  <r>
    <n v="749"/>
    <m/>
    <x v="1"/>
    <x v="2"/>
    <n v="200241"/>
    <s v="Història de la Matemàtica"/>
    <n v="6"/>
    <n v="18"/>
  </r>
  <r>
    <n v="748"/>
    <m/>
    <x v="1"/>
    <x v="2"/>
    <n v="200244"/>
    <s v="Nonlinear time series analysis "/>
    <n v="6"/>
    <n v="18"/>
  </r>
  <r>
    <n v="749"/>
    <m/>
    <x v="1"/>
    <x v="2"/>
    <n v="200245"/>
    <s v="Criptologia"/>
    <n v="6"/>
    <n v="18"/>
  </r>
  <r>
    <n v="749"/>
    <m/>
    <x v="1"/>
    <x v="2"/>
    <n v="200254"/>
    <s v="Matemàtiques per a l'Ensenyament i la Divulgació"/>
    <n v="6"/>
    <n v="18"/>
  </r>
  <r>
    <n v="749"/>
    <m/>
    <x v="1"/>
    <x v="2"/>
    <n v="200246"/>
    <s v="Àlgebra abstracta"/>
    <n v="3"/>
    <n v="9"/>
  </r>
  <r>
    <n v="723"/>
    <m/>
    <x v="1"/>
    <x v="2"/>
    <n v="200250"/>
    <s v="Ciència de dades aplicada a les finances"/>
    <n v="3"/>
    <n v="9"/>
  </r>
  <r>
    <n v="744"/>
    <m/>
    <x v="1"/>
    <x v="2"/>
    <n v="200251"/>
    <s v="Enginyeria de dades i blockchain"/>
    <n v="3"/>
    <n v="9"/>
  </r>
  <r>
    <n v="749"/>
    <m/>
    <x v="1"/>
    <x v="2"/>
    <n v="200252"/>
    <s v="Música i matemàtiques"/>
    <n v="3"/>
    <n v="9"/>
  </r>
  <r>
    <n v="749"/>
    <m/>
    <x v="1"/>
    <x v="2"/>
    <n v="200253"/>
    <s v="Matemàtiques de les tecnologies digitals"/>
    <n v="3"/>
    <n v="9"/>
  </r>
  <r>
    <n v="723"/>
    <m/>
    <x v="1"/>
    <x v="3"/>
    <n v="200499"/>
    <s v="Treball de Fi de Grau"/>
    <n v="15"/>
    <n v="11.125"/>
  </r>
  <r>
    <n v="701"/>
    <m/>
    <x v="1"/>
    <x v="3"/>
    <n v="200499"/>
    <s v="Treball de Fi de Grau"/>
    <n v="15"/>
    <n v="3.125"/>
  </r>
  <r>
    <n v="751"/>
    <m/>
    <x v="1"/>
    <x v="3"/>
    <n v="200499"/>
    <s v="Treball de Fi de Grau"/>
    <n v="15"/>
    <n v="7.625"/>
  </r>
  <r>
    <n v="715"/>
    <m/>
    <x v="1"/>
    <x v="3"/>
    <n v="200499"/>
    <s v="Treball de Fi de Grau"/>
    <n v="15"/>
    <n v="4.375"/>
  </r>
  <r>
    <n v="707"/>
    <m/>
    <x v="1"/>
    <x v="3"/>
    <n v="200499"/>
    <s v="Treball de Fi de Grau"/>
    <n v="15"/>
    <n v="1.875"/>
  </r>
  <r>
    <n v="744"/>
    <m/>
    <x v="1"/>
    <x v="3"/>
    <n v="200499"/>
    <s v="Treball de Fi de Grau"/>
    <n v="15"/>
    <n v="0.8175"/>
  </r>
  <r>
    <n v="748"/>
    <m/>
    <x v="1"/>
    <x v="3"/>
    <n v="200499"/>
    <s v="Treball de Fi de Grau"/>
    <n v="15"/>
    <n v="6.0625"/>
  </r>
  <r>
    <n v="749"/>
    <m/>
    <x v="1"/>
    <x v="3"/>
    <n v="200499"/>
    <s v="Treball de Fi de Grau"/>
    <n v="15"/>
    <n v="51"/>
  </r>
  <r>
    <n v="739"/>
    <m/>
    <x v="1"/>
    <x v="3"/>
    <n v="200499"/>
    <s v="Treball de Fi de Grau"/>
    <n v="15"/>
    <n v="10.375"/>
  </r>
  <r>
    <n v="732"/>
    <m/>
    <x v="1"/>
    <x v="3"/>
    <n v="200499"/>
    <s v="Treball de Fi de Grau"/>
    <n v="15"/>
    <n v="0.5"/>
  </r>
  <r>
    <n v="709"/>
    <m/>
    <x v="1"/>
    <x v="3"/>
    <n v="200499"/>
    <s v="Treball de Fi de Grau"/>
    <n v="15"/>
    <n v="0.25"/>
  </r>
  <r>
    <n v="710"/>
    <m/>
    <x v="1"/>
    <x v="3"/>
    <n v="200499"/>
    <s v="Treball de Fi de Grau"/>
    <n v="15"/>
    <n v="0.5"/>
  </r>
  <r>
    <n v="915"/>
    <m/>
    <x v="1"/>
    <x v="3"/>
    <n v="200499"/>
    <s v="Treball de Fi de Grau"/>
    <n v="15"/>
    <n v="2.1875"/>
  </r>
  <r>
    <n v="1004"/>
    <m/>
    <x v="1"/>
    <x v="3"/>
    <n v="200499"/>
    <s v="Treball de Fi de Grau"/>
    <n v="15"/>
    <n v="0.5625"/>
  </r>
  <r>
    <n v="749"/>
    <m/>
    <x v="2"/>
    <x v="1"/>
    <n v="200526"/>
    <s v="Introducció al Càlcul"/>
    <n v="6"/>
    <n v="31.5"/>
  </r>
  <r>
    <n v="723"/>
    <m/>
    <x v="2"/>
    <x v="1"/>
    <n v="200527"/>
    <s v="Introducció a la Informàtica"/>
    <n v="6"/>
    <n v="48.02"/>
  </r>
  <r>
    <n v="723"/>
    <m/>
    <x v="2"/>
    <x v="1"/>
    <n v="200528"/>
    <s v="Programació"/>
    <n v="6"/>
    <n v="45"/>
  </r>
  <r>
    <n v="1004"/>
    <m/>
    <x v="2"/>
    <x v="1"/>
    <n v="200529"/>
    <s v="Estadística Descriptiva"/>
    <n v="6"/>
    <n v="0"/>
  </r>
  <r>
    <n v="715"/>
    <m/>
    <x v="2"/>
    <x v="1"/>
    <n v="200530"/>
    <s v="Introducció a la Probabilitat"/>
    <n v="6"/>
    <n v="9"/>
  </r>
  <r>
    <n v="1004"/>
    <m/>
    <x v="2"/>
    <x v="1"/>
    <n v="200530"/>
    <s v="Introducció a la Probabilitat"/>
    <n v="6"/>
    <n v="0"/>
  </r>
  <r>
    <n v="715"/>
    <m/>
    <x v="2"/>
    <x v="1"/>
    <n v="200531"/>
    <s v="Introducció a la Inferència Estadística"/>
    <n v="6"/>
    <n v="18"/>
  </r>
  <r>
    <n v="1004"/>
    <m/>
    <x v="2"/>
    <x v="1"/>
    <n v="200531"/>
    <s v="Introducció a la Inferència Estadística"/>
    <n v="6"/>
    <n v="0"/>
  </r>
  <r>
    <n v="1004"/>
    <m/>
    <x v="2"/>
    <x v="1"/>
    <n v="200532"/>
    <s v="Principis d'Economia"/>
    <n v="6"/>
    <n v="0"/>
  </r>
  <r>
    <n v="732"/>
    <m/>
    <x v="2"/>
    <x v="1"/>
    <n v="200533"/>
    <s v="Fonaments d'Administració d'Empreses"/>
    <n v="6"/>
    <n v="18"/>
  </r>
  <r>
    <n v="1004"/>
    <m/>
    <x v="2"/>
    <x v="1"/>
    <n v="200534"/>
    <s v="Àlgebra Lineal"/>
    <n v="6"/>
    <n v="0"/>
  </r>
  <r>
    <n v="1004"/>
    <m/>
    <x v="2"/>
    <x v="1"/>
    <n v="200535"/>
    <s v="Introducció a la Investigació Operativa"/>
    <n v="6"/>
    <n v="0"/>
  </r>
  <r>
    <n v="1004"/>
    <m/>
    <x v="2"/>
    <x v="1"/>
    <n v="200536"/>
    <s v="Càlcul de Diverses Variables"/>
    <n v="6"/>
    <n v="0"/>
  </r>
  <r>
    <n v="1004"/>
    <m/>
    <x v="2"/>
    <x v="1"/>
    <n v="200537"/>
    <s v="Mètodes de Mostratge"/>
    <n v="6"/>
    <n v="0"/>
  </r>
  <r>
    <n v="749"/>
    <m/>
    <x v="2"/>
    <x v="1"/>
    <n v="200538"/>
    <s v="Mètodes Numèrics"/>
    <n v="6"/>
    <n v="36"/>
  </r>
  <r>
    <n v="715"/>
    <m/>
    <x v="2"/>
    <x v="1"/>
    <n v="200539"/>
    <s v="Software Estadístic"/>
    <n v="6"/>
    <n v="18"/>
  </r>
  <r>
    <n v="1004"/>
    <m/>
    <x v="2"/>
    <x v="1"/>
    <n v="200539"/>
    <s v="Software Estadístic"/>
    <n v="6"/>
    <n v="0"/>
  </r>
  <r>
    <n v="1004"/>
    <m/>
    <x v="2"/>
    <x v="1"/>
    <n v="200540"/>
    <s v="Probabilitat i Processos Estocàstics"/>
    <n v="6"/>
    <n v="0"/>
  </r>
  <r>
    <n v="715"/>
    <m/>
    <x v="2"/>
    <x v="1"/>
    <n v="200541"/>
    <s v="Inferència Estadística"/>
    <n v="6"/>
    <n v="18"/>
  </r>
  <r>
    <n v="715"/>
    <m/>
    <x v="2"/>
    <x v="1"/>
    <n v="200542"/>
    <s v="Programació Lineal i Entera"/>
    <n v="6"/>
    <n v="27"/>
  </r>
  <r>
    <n v="1004"/>
    <m/>
    <x v="2"/>
    <x v="1"/>
    <n v="200543"/>
    <s v="Disseny d'Enquestes"/>
    <n v="6"/>
    <n v="0"/>
  </r>
  <r>
    <n v="715"/>
    <m/>
    <x v="2"/>
    <x v="1"/>
    <n v="200544"/>
    <s v="Estadística per a la Gestió de la Qualitat"/>
    <n v="6"/>
    <n v="24.75"/>
  </r>
  <r>
    <n v="1004"/>
    <m/>
    <x v="2"/>
    <x v="1"/>
    <n v="200545"/>
    <s v="Estadística Pública"/>
    <n v="6"/>
    <n v="0"/>
  </r>
  <r>
    <n v="1004"/>
    <m/>
    <x v="2"/>
    <x v="1"/>
    <n v="200546"/>
    <s v="Fitxers i Bases de Dades"/>
    <n v="6"/>
    <n v="0"/>
  </r>
  <r>
    <n v="715"/>
    <m/>
    <x v="2"/>
    <x v="1"/>
    <n v="200547"/>
    <s v="Mètodes Bayesians"/>
    <n v="6"/>
    <n v="27"/>
  </r>
  <r>
    <n v="1004"/>
    <m/>
    <x v="2"/>
    <x v="1"/>
    <n v="200548"/>
    <s v="Mètodes No Paramètrics i de Remostreig"/>
    <n v="6"/>
    <n v="0"/>
  </r>
  <r>
    <n v="1004"/>
    <m/>
    <x v="2"/>
    <x v="1"/>
    <n v="200549"/>
    <s v="Programació No Lineal i Fluxos en Xarxes"/>
    <n v="6"/>
    <n v="0"/>
  </r>
  <r>
    <n v="715"/>
    <m/>
    <x v="2"/>
    <x v="1"/>
    <n v="200550"/>
    <s v="Teoria de Cues i Simulació"/>
    <n v="6"/>
    <n v="27"/>
  </r>
  <r>
    <n v="715"/>
    <m/>
    <x v="2"/>
    <x v="1"/>
    <n v="200551"/>
    <s v="Disseny d'Experiments"/>
    <n v="6"/>
    <n v="13.5"/>
  </r>
  <r>
    <n v="1004"/>
    <m/>
    <x v="2"/>
    <x v="1"/>
    <n v="200551"/>
    <s v="Disseny d'Experiments"/>
    <n v="6"/>
    <n v="0"/>
  </r>
  <r>
    <n v="1004"/>
    <m/>
    <x v="2"/>
    <x v="1"/>
    <n v="200552"/>
    <s v="Models Lineals"/>
    <n v="6"/>
    <n v="0"/>
  </r>
  <r>
    <n v="715"/>
    <m/>
    <x v="2"/>
    <x v="1"/>
    <n v="200553"/>
    <s v="Anàlisi Multivariant"/>
    <n v="6"/>
    <n v="27"/>
  </r>
  <r>
    <n v="715"/>
    <m/>
    <x v="2"/>
    <x v="1"/>
    <n v="200554"/>
    <s v="Estadística per a les Biociències"/>
    <n v="6"/>
    <n v="13.5"/>
  </r>
  <r>
    <n v="1004"/>
    <m/>
    <x v="2"/>
    <x v="1"/>
    <n v="200554"/>
    <s v="Estadística per a les Biociències"/>
    <n v="6"/>
    <n v="0"/>
  </r>
  <r>
    <n v="1004"/>
    <m/>
    <x v="2"/>
    <x v="1"/>
    <n v="200555"/>
    <s v="Econometria"/>
    <n v="6"/>
    <n v="0"/>
  </r>
  <r>
    <n v="1004"/>
    <m/>
    <x v="2"/>
    <x v="1"/>
    <n v="200556"/>
    <s v="Anàlisi de Sèries Temporals"/>
    <n v="6"/>
    <n v="0"/>
  </r>
  <r>
    <n v="715"/>
    <m/>
    <x v="2"/>
    <x v="1"/>
    <n v="200556"/>
    <s v="Anàlisi de Sèries Temporals"/>
    <n v="6"/>
    <n v="18"/>
  </r>
  <r>
    <n v="715"/>
    <m/>
    <x v="2"/>
    <x v="1"/>
    <n v="200557"/>
    <s v="Models Lineals Generalitzats"/>
    <n v="6"/>
    <n v="27"/>
  </r>
  <r>
    <n v="1004"/>
    <m/>
    <x v="2"/>
    <x v="2"/>
    <n v="200559"/>
    <s v="Mètodes Estadístics per a Finances i Assegurances"/>
    <n v="6"/>
    <n v="0"/>
  </r>
  <r>
    <n v="1004"/>
    <m/>
    <x v="2"/>
    <x v="2"/>
    <n v="200561"/>
    <s v="Anàlisi de Supervivència"/>
    <n v="6"/>
    <n v="0"/>
  </r>
  <r>
    <n v="715"/>
    <m/>
    <x v="2"/>
    <x v="2"/>
    <n v="200562"/>
    <s v="Estadística Mèdica"/>
    <n v="6"/>
    <n v="18"/>
  </r>
  <r>
    <n v="715"/>
    <m/>
    <x v="2"/>
    <x v="2"/>
    <n v="200563"/>
    <s v="Estadística Industrial"/>
    <n v="6"/>
    <n v="18"/>
  </r>
  <r>
    <n v="715"/>
    <m/>
    <x v="2"/>
    <x v="2"/>
    <n v="200565"/>
    <s v="Mètodes Estadístics en Mineria de Dades"/>
    <n v="6"/>
    <n v="18"/>
  </r>
  <r>
    <n v="1004"/>
    <m/>
    <x v="2"/>
    <x v="2"/>
    <n v="200566"/>
    <s v="Demografia"/>
    <n v="6"/>
    <n v="0"/>
  </r>
  <r>
    <n v="1004"/>
    <m/>
    <x v="2"/>
    <x v="2"/>
    <n v="200567"/>
    <s v="Optimització Financera"/>
    <n v="6"/>
    <n v="0"/>
  </r>
  <r>
    <n v="715"/>
    <m/>
    <x v="2"/>
    <x v="2"/>
    <n v="200568"/>
    <s v="Optimització en Enginyeria"/>
    <n v="6"/>
    <n v="18"/>
  </r>
  <r>
    <n v="1004"/>
    <m/>
    <x v="2"/>
    <x v="3"/>
    <n v="200998"/>
    <s v="Treball fi de grau"/>
    <m/>
    <n v="0"/>
  </r>
  <r>
    <n v="715"/>
    <m/>
    <x v="2"/>
    <x v="3"/>
    <n v="200998"/>
    <s v="Treball fi de grau"/>
    <m/>
    <n v="77.5"/>
  </r>
  <r>
    <n v="732"/>
    <m/>
    <x v="2"/>
    <x v="3"/>
    <n v="200998"/>
    <s v="Treball fi de grau"/>
    <m/>
    <n v="5"/>
  </r>
  <r>
    <n v="749"/>
    <m/>
    <x v="3"/>
    <x v="2"/>
    <n v="34951"/>
    <s v="Non-Commutative Algebra"/>
    <n v="7.5"/>
    <n v="18"/>
  </r>
  <r>
    <n v="749"/>
    <m/>
    <x v="3"/>
    <x v="2"/>
    <n v="34953"/>
    <s v="Number Theory"/>
    <n v="7.5"/>
    <n v="18"/>
  </r>
  <r>
    <n v="749"/>
    <m/>
    <x v="3"/>
    <x v="2"/>
    <n v="34954"/>
    <s v="Codes and Cryptography"/>
    <n v="7.5"/>
    <n v="18"/>
  </r>
  <r>
    <n v="749"/>
    <m/>
    <x v="3"/>
    <x v="2"/>
    <n v="34956"/>
    <s v="Discrete and Algorithmic Geometry"/>
    <n v="7.5"/>
    <n v="18"/>
  </r>
  <r>
    <n v="749"/>
    <m/>
    <x v="3"/>
    <x v="2"/>
    <n v="34957"/>
    <s v="Graph Theory"/>
    <n v="7.5"/>
    <n v="18"/>
  </r>
  <r>
    <n v="749"/>
    <m/>
    <x v="3"/>
    <x v="2"/>
    <n v="34958"/>
    <s v="Mathematical Modelling with Partial Differential Equations"/>
    <n v="7.5"/>
    <n v="12.06"/>
  </r>
  <r>
    <n v="751"/>
    <m/>
    <x v="3"/>
    <x v="2"/>
    <n v="34958"/>
    <s v="Mathematical Modelling with Partial Differential Equations"/>
    <n v="7.5"/>
    <n v="5.94"/>
  </r>
  <r>
    <n v="751"/>
    <m/>
    <x v="3"/>
    <x v="2"/>
    <n v="34959"/>
    <s v="Computational Mechanics"/>
    <n v="7.5"/>
    <n v="4.5"/>
  </r>
  <r>
    <n v="748"/>
    <m/>
    <x v="3"/>
    <x v="2"/>
    <n v="34959"/>
    <s v="Computational Mechanics"/>
    <n v="7.5"/>
    <n v="1.21"/>
  </r>
  <r>
    <n v="749"/>
    <m/>
    <x v="3"/>
    <x v="2"/>
    <n v="34959"/>
    <s v="Computational Mechanics"/>
    <n v="7.5"/>
    <n v="12.29"/>
  </r>
  <r>
    <n v="749"/>
    <m/>
    <x v="3"/>
    <x v="2"/>
    <n v="34961"/>
    <s v="Quantitative and Qualitative Methods in Dynamical Systems"/>
    <n v="7.5"/>
    <n v="18"/>
  </r>
  <r>
    <n v="749"/>
    <m/>
    <x v="3"/>
    <x v="2"/>
    <n v="34964"/>
    <s v="Numerical Methods for Dynamical Systems"/>
    <n v="7.5"/>
    <n v="18"/>
  </r>
  <r>
    <n v="751"/>
    <m/>
    <x v="3"/>
    <x v="2"/>
    <n v="34965"/>
    <s v="Numerical Methods for Partial Differential Equations"/>
    <n v="7.5"/>
    <n v="18"/>
  </r>
  <r>
    <n v="749"/>
    <m/>
    <x v="3"/>
    <x v="2"/>
    <n v="34950"/>
    <s v="Commutative Algebra"/>
    <n v="7.5"/>
    <n v="18"/>
  </r>
  <r>
    <n v="749"/>
    <m/>
    <x v="3"/>
    <x v="2"/>
    <n v="34952"/>
    <s v="Algebraic Geometry"/>
    <n v="7.5"/>
    <n v="18"/>
  </r>
  <r>
    <n v="723"/>
    <m/>
    <x v="3"/>
    <x v="2"/>
    <n v="200900"/>
    <s v="Machine Learning"/>
    <n v="7.5"/>
    <n v="12.06"/>
  </r>
  <r>
    <n v="715"/>
    <m/>
    <x v="3"/>
    <x v="2"/>
    <n v="200900"/>
    <s v="Machine Learning"/>
    <n v="7.5"/>
    <n v="5.94"/>
  </r>
  <r>
    <n v="749"/>
    <m/>
    <x v="3"/>
    <x v="2"/>
    <n v="200901"/>
    <s v="Seminar on algebra, geometry and discrete mathematics"/>
    <n v="3"/>
    <n v="7.2"/>
  </r>
  <r>
    <n v="749"/>
    <m/>
    <x v="3"/>
    <x v="2"/>
    <n v="200902"/>
    <s v="Seminar on analysis, differential equations and modelling"/>
    <n v="3"/>
    <n v="6.6"/>
  </r>
  <r>
    <n v="748"/>
    <m/>
    <x v="3"/>
    <x v="2"/>
    <n v="200902"/>
    <s v="Seminar on analysis, differential equations and modelling"/>
    <n v="3"/>
    <n v="0.6"/>
  </r>
  <r>
    <n v="749"/>
    <m/>
    <x v="3"/>
    <x v="2"/>
    <n v="34955"/>
    <s v="Combinatorics"/>
    <n v="7.5"/>
    <n v="18"/>
  </r>
  <r>
    <n v="749"/>
    <m/>
    <x v="3"/>
    <x v="2"/>
    <n v="34960"/>
    <s v="Mathematical Models in Biology"/>
    <n v="7.5"/>
    <n v="18"/>
  </r>
  <r>
    <n v="749"/>
    <m/>
    <x v="3"/>
    <x v="2"/>
    <n v="34962"/>
    <s v="Hamiltonian Systems"/>
    <n v="7.5"/>
    <n v="18"/>
  </r>
  <r>
    <n v="749"/>
    <m/>
    <x v="3"/>
    <x v="2"/>
    <n v="34963"/>
    <s v="Advanced Course in Partial Differential Equations"/>
    <n v="7.5"/>
    <n v="18"/>
  </r>
  <r>
    <n v="749"/>
    <m/>
    <x v="3"/>
    <x v="3"/>
    <n v="34596"/>
    <s v="Master's Thesis"/>
    <n v="15"/>
    <n v="51.75"/>
  </r>
  <r>
    <n v="751"/>
    <m/>
    <x v="3"/>
    <x v="3"/>
    <n v="34596"/>
    <s v="Master's Thesis"/>
    <n v="15"/>
    <n v="2.25"/>
  </r>
  <r>
    <n v="723"/>
    <m/>
    <x v="3"/>
    <x v="3"/>
    <n v="34596"/>
    <s v="Master's Thesis"/>
    <n v="15"/>
    <n v="6.5"/>
  </r>
  <r>
    <n v="701"/>
    <m/>
    <x v="3"/>
    <x v="3"/>
    <n v="34596"/>
    <s v="Master's Thesis"/>
    <n v="15"/>
    <n v="2.25"/>
  </r>
  <r>
    <n v="748"/>
    <m/>
    <x v="3"/>
    <x v="3"/>
    <n v="34596"/>
    <s v="Master's Thesis"/>
    <n v="15"/>
    <n v="2.25"/>
  </r>
  <r>
    <n v="749"/>
    <m/>
    <x v="3"/>
    <x v="2"/>
    <n v="34966"/>
    <s v="Differentiable Manifolds"/>
    <n v="7.5"/>
    <n v="18"/>
  </r>
  <r>
    <n v="715"/>
    <m/>
    <x v="4"/>
    <x v="1"/>
    <n v="200648"/>
    <s v="Software Estadístic: R i SAS"/>
    <n v="5"/>
    <n v="6.75"/>
  </r>
  <r>
    <n v="1004"/>
    <m/>
    <x v="4"/>
    <x v="1"/>
    <n v="200648"/>
    <s v="Software Estadístic: R i SAS"/>
    <n v="5"/>
    <n v="0"/>
  </r>
  <r>
    <n v="749"/>
    <m/>
    <x v="4"/>
    <x v="2"/>
    <n v="200603"/>
    <s v="Probabilidad y Procesos Estocásticos"/>
    <n v="5"/>
    <n v="13.5"/>
  </r>
  <r>
    <n v="715"/>
    <m/>
    <x v="4"/>
    <x v="2"/>
    <n v="200604"/>
    <s v="Inferencia Estadística Avanzada"/>
    <n v="5"/>
    <n v="6.75"/>
  </r>
  <r>
    <n v="1004"/>
    <m/>
    <x v="4"/>
    <x v="2"/>
    <n v="200604"/>
    <s v="Inferencia Estadística Avanzada"/>
    <n v="5"/>
    <n v="0"/>
  </r>
  <r>
    <n v="715"/>
    <m/>
    <x v="4"/>
    <x v="2"/>
    <n v="200605"/>
    <s v="Fundamentos de Inferencia Estadística"/>
    <n v="5"/>
    <n v="6.75"/>
  </r>
  <r>
    <n v="1004"/>
    <m/>
    <x v="4"/>
    <x v="2"/>
    <n v="200605"/>
    <s v="Fundamentos de Inferencia Estadística"/>
    <n v="5"/>
    <n v="0"/>
  </r>
  <r>
    <n v="715"/>
    <m/>
    <x v="4"/>
    <x v="2"/>
    <n v="200606"/>
    <s v="Análisis Multivariante de Datos"/>
    <n v="5"/>
    <n v="6.75"/>
  </r>
  <r>
    <n v="1004"/>
    <m/>
    <x v="4"/>
    <x v="2"/>
    <n v="200606"/>
    <s v="Análisis Multivariante de Datos"/>
    <n v="5"/>
    <n v="0"/>
  </r>
  <r>
    <n v="749"/>
    <m/>
    <x v="4"/>
    <x v="2"/>
    <n v="200607"/>
    <s v="Matemáticas"/>
    <n v="5"/>
    <n v="0"/>
  </r>
  <r>
    <n v="715"/>
    <m/>
    <x v="4"/>
    <x v="2"/>
    <n v="200608"/>
    <s v="Simulación"/>
    <n v="5"/>
    <n v="6.75"/>
  </r>
  <r>
    <n v="1004"/>
    <m/>
    <x v="4"/>
    <x v="2"/>
    <n v="200608"/>
    <s v="Simulación"/>
    <n v="5"/>
    <n v="0"/>
  </r>
  <r>
    <n v="715"/>
    <m/>
    <x v="4"/>
    <x v="2"/>
    <n v="200609"/>
    <s v="Análisis de Tiempo de Vida"/>
    <n v="5"/>
    <n v="13.5"/>
  </r>
  <r>
    <n v="715"/>
    <m/>
    <x v="4"/>
    <x v="2"/>
    <n v="200616"/>
    <s v="Optimización Continua"/>
    <n v="5"/>
    <n v="13.5"/>
  </r>
  <r>
    <n v="1004"/>
    <m/>
    <x v="4"/>
    <x v="2"/>
    <n v="200620"/>
    <s v="Cuantificación de Riesgos"/>
    <n v="5"/>
    <n v="0"/>
  </r>
  <r>
    <n v="1004"/>
    <m/>
    <x v="4"/>
    <x v="2"/>
    <n v="200622"/>
    <s v="Estadística para la Gestión Empresarial"/>
    <n v="5"/>
    <n v="0"/>
  </r>
  <r>
    <n v="1004"/>
    <m/>
    <x v="4"/>
    <x v="2"/>
    <n v="200625"/>
    <s v="Análisis Econométrica"/>
    <n v="5"/>
    <n v="0"/>
  </r>
  <r>
    <n v="1004"/>
    <m/>
    <x v="4"/>
    <x v="2"/>
    <n v="200627"/>
    <s v="Ensayos Clínicos"/>
    <n v="5"/>
    <n v="0"/>
  </r>
  <r>
    <n v="1004"/>
    <m/>
    <x v="4"/>
    <x v="2"/>
    <n v="200630"/>
    <s v="Fundamentos de Bioinformática"/>
    <n v="5"/>
    <n v="0"/>
  </r>
  <r>
    <n v="715"/>
    <m/>
    <x v="4"/>
    <x v="2"/>
    <n v="200642"/>
    <s v="Optimización en Data Science"/>
    <n v="5"/>
    <n v="13.5"/>
  </r>
  <r>
    <n v="707"/>
    <m/>
    <x v="4"/>
    <x v="1"/>
    <n v="200645"/>
    <s v="Programació i bases de dades estadístiques"/>
    <n v="5"/>
    <n v="6.75"/>
  </r>
  <r>
    <n v="723"/>
    <m/>
    <x v="4"/>
    <x v="1"/>
    <n v="200645"/>
    <s v="Programació i bases de dades estadístiques"/>
    <n v="5"/>
    <n v="6.75"/>
  </r>
  <r>
    <n v="715"/>
    <m/>
    <x v="4"/>
    <x v="2"/>
    <n v="200610"/>
    <s v="Series Temporales"/>
    <n v="5"/>
    <n v="13.5"/>
  </r>
  <r>
    <n v="1004"/>
    <m/>
    <x v="4"/>
    <x v="2"/>
    <n v="200610"/>
    <s v="Series Temporales"/>
    <n v="5"/>
    <n v="0"/>
  </r>
  <r>
    <n v="715"/>
    <m/>
    <x v="4"/>
    <x v="2"/>
    <n v="200611"/>
    <s v="Análisis Bayesiana"/>
    <n v="5"/>
    <n v="13.5"/>
  </r>
  <r>
    <n v="749"/>
    <m/>
    <x v="4"/>
    <x v="2"/>
    <n v="200612"/>
    <s v="Análisis de Datos Longitudinales"/>
    <n v="5"/>
    <n v="6.75"/>
  </r>
  <r>
    <n v="715"/>
    <m/>
    <x v="4"/>
    <x v="2"/>
    <n v="200612"/>
    <s v="Análisis de Datos Longitudinales"/>
    <n v="5"/>
    <n v="6.75"/>
  </r>
  <r>
    <n v="715"/>
    <m/>
    <x v="4"/>
    <x v="2"/>
    <n v="200644"/>
    <s v="Aprenentatge estadístic"/>
    <n v="5"/>
    <n v="6.75"/>
  </r>
  <r>
    <n v="1004"/>
    <m/>
    <x v="4"/>
    <x v="2"/>
    <n v="200644"/>
    <s v="Aprenentatge estadístic"/>
    <n v="5"/>
    <n v="0"/>
  </r>
  <r>
    <n v="715"/>
    <m/>
    <x v="4"/>
    <x v="2"/>
    <n v="200617"/>
    <s v="Programación Estocástica"/>
    <n v="5"/>
    <n v="13.5"/>
  </r>
  <r>
    <n v="715"/>
    <m/>
    <x v="4"/>
    <x v="2"/>
    <n v="200618"/>
    <s v="Optimización de Gran Dimensión"/>
    <n v="5"/>
    <n v="13.5"/>
  </r>
  <r>
    <n v="1004"/>
    <m/>
    <x v="4"/>
    <x v="2"/>
    <n v="200619"/>
    <s v="Estadística Actuarial"/>
    <n v="5"/>
    <n v="0"/>
  </r>
  <r>
    <n v="715"/>
    <m/>
    <x v="4"/>
    <x v="2"/>
    <n v="200621"/>
    <s v="Técnicas Cuantitativas de Marketing"/>
    <n v="5"/>
    <n v="13.5"/>
  </r>
  <r>
    <n v="715"/>
    <m/>
    <x v="4"/>
    <x v="2"/>
    <n v="200623"/>
    <s v="Simulación para la Toma de Decisiones Empresariales"/>
    <n v="5"/>
    <n v="13.5"/>
  </r>
  <r>
    <n v="1004"/>
    <m/>
    <x v="4"/>
    <x v="2"/>
    <n v="200624"/>
    <s v="Indicadores Sociales"/>
    <n v="5"/>
    <n v="0"/>
  </r>
  <r>
    <n v="1004"/>
    <m/>
    <x v="4"/>
    <x v="2"/>
    <n v="200653"/>
    <s v="Finances Quantitatives"/>
    <n v="5"/>
    <n v="0"/>
  </r>
  <r>
    <n v="1004"/>
    <m/>
    <x v="4"/>
    <x v="2"/>
    <n v="200646"/>
    <s v="Mètodes estadístics en recerca clínica"/>
    <n v="5"/>
    <n v="0"/>
  </r>
  <r>
    <n v="715"/>
    <m/>
    <x v="4"/>
    <x v="2"/>
    <n v="200629"/>
    <s v="Análisis de la Supervivencia Avanzada"/>
    <n v="5"/>
    <n v="13.5"/>
  </r>
  <r>
    <n v="1004"/>
    <m/>
    <x v="4"/>
    <x v="2"/>
    <n v="200631"/>
    <s v="Análisis de Datos Ómicos"/>
    <n v="5"/>
    <n v="0"/>
  </r>
  <r>
    <n v="715"/>
    <m/>
    <x v="4"/>
    <x v="2"/>
    <n v="200654"/>
    <s v="Mètodes Estadístics en Epidemiologia"/>
    <n v="5"/>
    <n v="13.5"/>
  </r>
  <r>
    <n v="1004"/>
    <m/>
    <x v="4"/>
    <x v="2"/>
    <n v="200633"/>
    <s v="Epidemiología Espacial"/>
    <n v="5"/>
    <n v="0"/>
  </r>
  <r>
    <n v="715"/>
    <m/>
    <x v="4"/>
    <x v="2"/>
    <n v="200634"/>
    <s v="Modelos Discretos en Redes"/>
    <n v="5"/>
    <n v="13.5"/>
  </r>
  <r>
    <n v="715"/>
    <m/>
    <x v="4"/>
    <x v="2"/>
    <n v="200638"/>
    <s v="Optimización en Sistemas y Mercados Energéticos"/>
    <n v="5"/>
    <n v="0"/>
  </r>
  <r>
    <n v="715"/>
    <m/>
    <x v="4"/>
    <x v="2"/>
    <n v="200641"/>
    <s v="Modelos Lineales y Lineales Generalizados"/>
    <n v="5"/>
    <n v="13.5"/>
  </r>
  <r>
    <n v="715"/>
    <m/>
    <x v="4"/>
    <x v="1"/>
    <n v="200643"/>
    <s v="Modelos y Métodos de la Investigación Operativa"/>
    <n v="5"/>
    <n v="27"/>
  </r>
  <r>
    <n v="1004"/>
    <m/>
    <x v="4"/>
    <x v="2"/>
    <n v="200649"/>
    <s v="Aprenentatge estadístic amb xarxes neuronals artificials profundes"/>
    <n v="5"/>
    <n v="0"/>
  </r>
  <r>
    <n v="1004"/>
    <m/>
    <x v="4"/>
    <x v="2"/>
    <n v="200650"/>
    <s v="Epidemiologia genètica"/>
    <n v="5"/>
    <n v="0"/>
  </r>
  <r>
    <n v="1004"/>
    <m/>
    <x v="4"/>
    <x v="3"/>
    <n v="200636"/>
    <s v="Trabajo de Fin de Máster"/>
    <n v="30"/>
    <n v="0"/>
  </r>
  <r>
    <n v="715"/>
    <m/>
    <x v="4"/>
    <x v="3"/>
    <n v="200636"/>
    <s v="Trabajo de Fin de Máster"/>
    <n v="30"/>
    <n v="48.5"/>
  </r>
  <r>
    <n v="723"/>
    <m/>
    <x v="4"/>
    <x v="3"/>
    <n v="200636"/>
    <s v="Trabajo de Fin de Máster"/>
    <n v="30"/>
    <n v="3.5"/>
  </r>
  <r>
    <n v="749"/>
    <m/>
    <x v="4"/>
    <x v="3"/>
    <n v="200636"/>
    <s v="Trabajo de Fin de Máster"/>
    <n v="30"/>
    <n v="3.5"/>
  </r>
  <r>
    <n v="915"/>
    <m/>
    <x v="4"/>
    <x v="3"/>
    <n v="200636"/>
    <s v="Trabajo de Fin de Máster"/>
    <n v="30"/>
    <n v="3.5"/>
  </r>
  <r>
    <n v="707"/>
    <m/>
    <x v="4"/>
    <x v="3"/>
    <n v="200636"/>
    <s v="Trabajo de Fin de Máster"/>
    <n v="30"/>
    <n v="4.5"/>
  </r>
  <r>
    <n v="707"/>
    <m/>
    <x v="5"/>
    <x v="1"/>
    <n v="200800"/>
    <s v="Ensenyament- Aprenentatge de les Matemàtiques (Inytoducció)"/>
    <n v="2"/>
    <n v="1.2"/>
  </r>
  <r>
    <n v="715"/>
    <m/>
    <x v="5"/>
    <x v="1"/>
    <n v="200800"/>
    <s v="Ensenyament- Aprenentatge de les Matemàtiques (Mòdul estadística i prob)"/>
    <n v="3"/>
    <n v="10.8"/>
  </r>
  <r>
    <n v="749"/>
    <m/>
    <x v="5"/>
    <x v="1"/>
    <n v="200800"/>
    <s v="Ensenyament- Aprenentatge de les Matemàtiques (Mòdul Nombres i Inic Àlgebra)"/>
    <n v="2"/>
    <n v="7.2"/>
  </r>
  <r>
    <n v="410"/>
    <m/>
    <x v="5"/>
    <x v="1"/>
    <n v="200800"/>
    <s v="Ensenyament- Aprenentatge de les Matemàtiques (Mòdul Nombres i Inic Àlgebra)"/>
    <n v="2"/>
    <n v="0"/>
  </r>
  <r>
    <n v="749"/>
    <m/>
    <x v="5"/>
    <x v="1"/>
    <n v="200800"/>
    <s v="Ensenyament- Aprenentatge de les Matemàtiques (Mòdul Funcions i introducció a l'anàlisi)"/>
    <n v="2"/>
    <n v="7.2"/>
  </r>
  <r>
    <n v="749"/>
    <m/>
    <x v="5"/>
    <x v="1"/>
    <n v="200801"/>
    <s v="Complements de la formació en Matemàtiques (Mòdul modelització)"/>
    <n v="3"/>
    <n v="21.6"/>
  </r>
  <r>
    <n v="749"/>
    <m/>
    <x v="5"/>
    <x v="1"/>
    <n v="200801"/>
    <s v="Complements de la formació en Matemàtiques (Mòdul història)"/>
    <n v="4"/>
    <n v="19.2"/>
  </r>
  <r>
    <n v="749"/>
    <m/>
    <x v="5"/>
    <x v="1"/>
    <n v="200801"/>
    <s v="Complements de la formació en Matemàtiques (Mòdul Resolució problemes)"/>
    <n v="3"/>
    <n v="7.2"/>
  </r>
  <r>
    <n v="749"/>
    <m/>
    <x v="5"/>
    <x v="3"/>
    <s v="200MFPES001"/>
    <s v="Treball Fi de Màster"/>
    <m/>
    <n v="33"/>
  </r>
  <r>
    <n v="715"/>
    <m/>
    <x v="5"/>
    <x v="3"/>
    <s v="200MFPES001"/>
    <s v="Treball Fi de Màster"/>
    <m/>
    <n v="4.5"/>
  </r>
  <r>
    <n v="410"/>
    <m/>
    <x v="5"/>
    <x v="3"/>
    <s v="200MFPES001"/>
    <s v="Treball Fi de Màster"/>
    <m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4">
  <r>
    <x v="0"/>
    <m/>
    <x v="0"/>
    <m/>
    <m/>
    <m/>
    <m/>
    <m/>
    <m/>
    <m/>
  </r>
  <r>
    <x v="0"/>
    <m/>
    <x v="0"/>
    <m/>
    <m/>
    <m/>
    <m/>
    <m/>
    <m/>
    <m/>
  </r>
  <r>
    <x v="1"/>
    <m/>
    <x v="1"/>
    <s v="OB"/>
    <n v="200001"/>
    <s v="Càlcul en una Variable"/>
    <n v="7.5"/>
    <n v="54"/>
    <n v="85"/>
    <n v="85"/>
  </r>
  <r>
    <x v="1"/>
    <m/>
    <x v="1"/>
    <s v="OB"/>
    <n v="200002"/>
    <s v="Àlgebra Lineal"/>
    <n v="7.5"/>
    <n v="54"/>
    <n v="81"/>
    <n v="81"/>
  </r>
  <r>
    <x v="1"/>
    <m/>
    <x v="1"/>
    <s v="OB"/>
    <n v="200003"/>
    <s v="Fonaments de la Matemàtica"/>
    <n v="7.5"/>
    <n v="45"/>
    <n v="59"/>
    <n v="59"/>
  </r>
  <r>
    <x v="2"/>
    <m/>
    <x v="1"/>
    <s v="OB"/>
    <n v="200003"/>
    <s v="Fonaments de la Matemàtica"/>
    <n v="7.5"/>
    <n v="9"/>
    <n v="59"/>
    <n v="59"/>
  </r>
  <r>
    <x v="3"/>
    <m/>
    <x v="1"/>
    <s v="OB"/>
    <n v="200011"/>
    <s v="Informàtica"/>
    <n v="7.5"/>
    <n v="58.5"/>
    <n v="88"/>
    <n v="88"/>
  </r>
  <r>
    <x v="1"/>
    <m/>
    <x v="1"/>
    <s v="OB"/>
    <n v="200001"/>
    <s v="Càlcul en una Variable"/>
    <n v="7.5"/>
    <n v="13.5"/>
    <m/>
    <m/>
  </r>
  <r>
    <x v="1"/>
    <m/>
    <x v="1"/>
    <s v="OB"/>
    <n v="200002"/>
    <s v="Àlgebra Lineal"/>
    <n v="7.5"/>
    <n v="13.5"/>
    <m/>
    <m/>
  </r>
  <r>
    <x v="1"/>
    <m/>
    <x v="1"/>
    <s v="OB"/>
    <n v="200003"/>
    <s v="Fonaments de la Matemàtica"/>
    <n v="7.5"/>
    <n v="9"/>
    <m/>
    <m/>
  </r>
  <r>
    <x v="3"/>
    <m/>
    <x v="1"/>
    <s v="OB"/>
    <n v="200011"/>
    <s v="Informàtica"/>
    <n v="7.5"/>
    <n v="0"/>
    <m/>
    <m/>
  </r>
  <r>
    <x v="1"/>
    <m/>
    <x v="1"/>
    <s v="OB"/>
    <n v="200004"/>
    <s v="Càlcul Diferencial"/>
    <n v="7.5"/>
    <n v="45"/>
    <m/>
    <m/>
  </r>
  <r>
    <x v="1"/>
    <m/>
    <x v="1"/>
    <s v="OB"/>
    <n v="200005"/>
    <s v="Geometria Afí i Euclidiana"/>
    <n v="7.5"/>
    <n v="45"/>
    <m/>
    <m/>
  </r>
  <r>
    <x v="1"/>
    <m/>
    <x v="1"/>
    <s v="OB"/>
    <n v="200151"/>
    <s v="Àlgebra Lineal Numèrica"/>
    <n v="7.5"/>
    <n v="54"/>
    <m/>
    <m/>
  </r>
  <r>
    <x v="1"/>
    <m/>
    <x v="1"/>
    <s v="OB"/>
    <n v="200161"/>
    <s v="Matemàtica Discreta"/>
    <n v="7.5"/>
    <n v="45"/>
    <m/>
    <m/>
  </r>
  <r>
    <x v="1"/>
    <m/>
    <x v="1"/>
    <s v="OB"/>
    <n v="200006"/>
    <s v="Càlcul Integral"/>
    <n v="7.5"/>
    <n v="22.5"/>
    <n v="67"/>
    <n v="91"/>
  </r>
  <r>
    <x v="1"/>
    <m/>
    <x v="1"/>
    <s v="OB"/>
    <n v="200111"/>
    <s v="Àlgebra Multilineal i Geometria"/>
    <n v="7.5"/>
    <n v="22.5"/>
    <n v="70"/>
    <n v="95"/>
  </r>
  <r>
    <x v="4"/>
    <m/>
    <x v="1"/>
    <s v="OB"/>
    <n v="200152"/>
    <s v="Programació Matemàtica"/>
    <n v="7.5"/>
    <n v="45"/>
    <n v="78"/>
    <n v="106"/>
  </r>
  <r>
    <x v="3"/>
    <m/>
    <x v="1"/>
    <s v="OB"/>
    <n v="200162"/>
    <s v="Algorísmia"/>
    <n v="7.5"/>
    <n v="54"/>
    <n v="63"/>
    <n v="85"/>
  </r>
  <r>
    <x v="5"/>
    <m/>
    <x v="1"/>
    <s v="OB"/>
    <n v="200021"/>
    <s v="Física"/>
    <n v="7.5"/>
    <n v="22.5"/>
    <m/>
    <m/>
  </r>
  <r>
    <x v="1"/>
    <m/>
    <x v="1"/>
    <s v="OB"/>
    <n v="200101"/>
    <s v="Funcions de Variable Complexa"/>
    <n v="7.5"/>
    <n v="22.5"/>
    <m/>
    <m/>
  </r>
  <r>
    <x v="1"/>
    <m/>
    <x v="1"/>
    <s v="OB"/>
    <n v="200102"/>
    <s v="Anàlisi Real"/>
    <n v="7.5"/>
    <n v="45"/>
    <m/>
    <m/>
  </r>
  <r>
    <x v="1"/>
    <m/>
    <x v="1"/>
    <s v="OB"/>
    <n v="200121"/>
    <s v="Topologia"/>
    <n v="7.5"/>
    <n v="22.5"/>
    <m/>
    <m/>
  </r>
  <r>
    <x v="1"/>
    <m/>
    <x v="1"/>
    <s v="OB"/>
    <n v="200112"/>
    <s v="Estructures Algebraiques"/>
    <n v="7.5"/>
    <n v="31.5"/>
    <n v="61"/>
    <n v="61"/>
  </r>
  <r>
    <x v="1"/>
    <m/>
    <x v="1"/>
    <s v="OB"/>
    <n v="200131"/>
    <s v="Teoria de la Probabilitat"/>
    <n v="7.5"/>
    <n v="31.5"/>
    <n v="62"/>
    <n v="62"/>
  </r>
  <r>
    <x v="1"/>
    <m/>
    <x v="1"/>
    <s v="OB"/>
    <n v="200141"/>
    <s v="Equacions Diferencials Ordinàries"/>
    <n v="7.5"/>
    <n v="31.5"/>
    <n v="72"/>
    <n v="72"/>
  </r>
  <r>
    <x v="2"/>
    <m/>
    <x v="1"/>
    <s v="OB"/>
    <n v="200153"/>
    <s v="Càlcul Numèric"/>
    <n v="7.5"/>
    <n v="31.5"/>
    <n v="60"/>
    <n v="60"/>
  </r>
  <r>
    <x v="5"/>
    <m/>
    <x v="1"/>
    <s v="OB"/>
    <n v="200153"/>
    <s v="Càlcul Numèric"/>
    <n v="7.5"/>
    <n v="0"/>
    <n v="60"/>
    <n v="60"/>
  </r>
  <r>
    <x v="1"/>
    <m/>
    <x v="1"/>
    <s v="OB"/>
    <n v="200122"/>
    <s v="Geometria Diferencial"/>
    <n v="7.5"/>
    <n v="31.5"/>
    <m/>
    <m/>
  </r>
  <r>
    <x v="4"/>
    <m/>
    <x v="1"/>
    <s v="OB"/>
    <n v="200132"/>
    <s v="Estadística"/>
    <n v="7.5"/>
    <n v="31.5"/>
    <m/>
    <m/>
  </r>
  <r>
    <x v="1"/>
    <m/>
    <x v="1"/>
    <s v="OB"/>
    <n v="200142"/>
    <s v="Equacions en Derivades Parcials"/>
    <n v="7.5"/>
    <n v="31.5"/>
    <m/>
    <m/>
  </r>
  <r>
    <x v="1"/>
    <m/>
    <x v="1"/>
    <s v="OB"/>
    <n v="200171"/>
    <s v="Models Matemàtics de la Física"/>
    <n v="7.5"/>
    <n v="9"/>
    <m/>
    <m/>
  </r>
  <r>
    <x v="5"/>
    <m/>
    <x v="1"/>
    <s v="OB"/>
    <n v="200171"/>
    <s v="Models Matemàtics de la Física"/>
    <n v="7.5"/>
    <n v="13.5"/>
    <m/>
    <m/>
  </r>
  <r>
    <x v="1"/>
    <m/>
    <x v="1"/>
    <s v="OB"/>
    <n v="200172"/>
    <s v="Models Matemàtics de la Tecnologia"/>
    <n v="9"/>
    <n v="45"/>
    <n v="21"/>
    <n v="21"/>
  </r>
  <r>
    <x v="1"/>
    <m/>
    <x v="1"/>
    <s v="OP"/>
    <n v="200201"/>
    <s v="Teoria de Galois"/>
    <n v="6"/>
    <n v="18"/>
    <n v="15"/>
    <n v="15"/>
  </r>
  <r>
    <x v="1"/>
    <m/>
    <x v="1"/>
    <s v="OP"/>
    <n v="200203"/>
    <s v="Varietats Diferenciables"/>
    <n v="6"/>
    <n v="18"/>
    <n v="4"/>
    <n v="6"/>
  </r>
  <r>
    <x v="1"/>
    <m/>
    <x v="1"/>
    <s v="OP"/>
    <n v="200211"/>
    <s v="Anàlisi Funcional"/>
    <n v="6"/>
    <n v="18"/>
    <m/>
    <m/>
  </r>
  <r>
    <x v="1"/>
    <m/>
    <x v="1"/>
    <s v="OP"/>
    <n v="200213"/>
    <s v="Sistemes Dinàmics"/>
    <n v="6"/>
    <n v="18"/>
    <n v="8"/>
    <n v="8"/>
  </r>
  <r>
    <x v="2"/>
    <m/>
    <x v="1"/>
    <s v="OP"/>
    <n v="200248"/>
    <s v="Mètodes Numèrics per a Equacions Diferencials"/>
    <n v="6"/>
    <n v="18"/>
    <n v="5"/>
    <n v="6"/>
  </r>
  <r>
    <x v="2"/>
    <m/>
    <x v="1"/>
    <s v="OP"/>
    <n v="200247"/>
    <s v="Modelització Computacional"/>
    <n v="6"/>
    <n v="13.5"/>
    <m/>
    <m/>
  </r>
  <r>
    <x v="1"/>
    <m/>
    <x v="1"/>
    <s v="OP"/>
    <n v="200247"/>
    <s v="Modelització Computacional"/>
    <n v="6"/>
    <n v="4.5"/>
    <m/>
    <m/>
  </r>
  <r>
    <x v="3"/>
    <m/>
    <x v="1"/>
    <s v="OP"/>
    <n v="200231"/>
    <s v="Algorísmia i Complexitat"/>
    <n v="6"/>
    <n v="18"/>
    <n v="3"/>
    <n v="6"/>
  </r>
  <r>
    <x v="1"/>
    <m/>
    <x v="1"/>
    <s v="OP"/>
    <n v="200232"/>
    <s v="Combinàtoria i Teoria de Grafs"/>
    <n v="6"/>
    <n v="18"/>
    <n v="12"/>
    <n v="12"/>
  </r>
  <r>
    <x v="1"/>
    <m/>
    <x v="1"/>
    <s v="OP"/>
    <n v="200202"/>
    <s v="Topologia Algebraica"/>
    <n v="6"/>
    <n v="18"/>
    <m/>
    <m/>
  </r>
  <r>
    <x v="1"/>
    <m/>
    <x v="1"/>
    <s v="OP"/>
    <n v="200204"/>
    <s v="Geometria Algebraica"/>
    <n v="6"/>
    <n v="18"/>
    <m/>
    <m/>
  </r>
  <r>
    <x v="1"/>
    <m/>
    <x v="1"/>
    <s v="OP"/>
    <n v="200249"/>
    <s v="Computació Quàntica"/>
    <n v="6"/>
    <n v="9"/>
    <m/>
    <m/>
  </r>
  <r>
    <x v="1"/>
    <m/>
    <x v="1"/>
    <s v="OP"/>
    <n v="200212"/>
    <s v="Teoria de Control"/>
    <n v="6"/>
    <n v="0"/>
    <m/>
    <m/>
  </r>
  <r>
    <x v="1"/>
    <m/>
    <x v="1"/>
    <s v="OP"/>
    <n v="200223"/>
    <s v="Matemàtica Financera"/>
    <n v="6"/>
    <n v="18"/>
    <m/>
    <m/>
  </r>
  <r>
    <x v="1"/>
    <m/>
    <x v="1"/>
    <s v="OP"/>
    <n v="200241"/>
    <s v="Història de la Matemàtica"/>
    <n v="6"/>
    <n v="18"/>
    <m/>
    <m/>
  </r>
  <r>
    <x v="5"/>
    <m/>
    <x v="1"/>
    <s v="OP"/>
    <n v="200244"/>
    <s v="Nonlinear time series analysis "/>
    <n v="6"/>
    <n v="18"/>
    <m/>
    <m/>
  </r>
  <r>
    <x v="1"/>
    <m/>
    <x v="1"/>
    <s v="OP"/>
    <n v="200245"/>
    <s v="Criptologia"/>
    <n v="6"/>
    <n v="18"/>
    <m/>
    <m/>
  </r>
  <r>
    <x v="1"/>
    <m/>
    <x v="1"/>
    <s v="OP"/>
    <n v="200254"/>
    <s v="Matemàtiques per a l'Ensenyament i la Divulgació"/>
    <n v="6"/>
    <n v="18"/>
    <n v="9"/>
    <n v="9"/>
  </r>
  <r>
    <x v="1"/>
    <m/>
    <x v="1"/>
    <s v="OP"/>
    <n v="200246"/>
    <s v="Àlgebra abstracta"/>
    <n v="3"/>
    <n v="9"/>
    <n v="7"/>
    <n v="7"/>
  </r>
  <r>
    <x v="3"/>
    <m/>
    <x v="1"/>
    <s v="OP"/>
    <n v="200250"/>
    <s v="Ciència de dades aplicada a les finances"/>
    <n v="3"/>
    <n v="9"/>
    <n v="26"/>
    <n v="26"/>
  </r>
  <r>
    <x v="6"/>
    <m/>
    <x v="1"/>
    <s v="OP"/>
    <n v="200251"/>
    <s v="Enginyeria de dades i blockchain"/>
    <n v="3"/>
    <n v="9"/>
    <n v="18"/>
    <n v="18"/>
  </r>
  <r>
    <x v="1"/>
    <m/>
    <x v="1"/>
    <s v="OP"/>
    <n v="200252"/>
    <s v="Música i matemàtiques"/>
    <n v="3"/>
    <n v="9"/>
    <m/>
    <m/>
  </r>
  <r>
    <x v="1"/>
    <m/>
    <x v="1"/>
    <s v="OP"/>
    <n v="200253"/>
    <s v="Matemàtiques de les tecnologies digitals"/>
    <n v="3"/>
    <n v="9"/>
    <n v="0"/>
    <n v="6"/>
  </r>
  <r>
    <x v="3"/>
    <m/>
    <x v="1"/>
    <s v="PR"/>
    <n v="200499"/>
    <s v="Treball de Fi de Grau"/>
    <n v="15"/>
    <n v="11.125"/>
    <n v="30"/>
    <n v="45"/>
  </r>
  <r>
    <x v="7"/>
    <m/>
    <x v="1"/>
    <s v="PR"/>
    <n v="200499"/>
    <s v="Treball de Fi de Grau"/>
    <n v="15"/>
    <n v="3.125"/>
    <n v="30"/>
    <n v="45"/>
  </r>
  <r>
    <x v="2"/>
    <m/>
    <x v="1"/>
    <s v="PR"/>
    <n v="200499"/>
    <s v="Treball de Fi de Grau"/>
    <n v="15"/>
    <n v="7.625"/>
    <n v="30"/>
    <n v="45"/>
  </r>
  <r>
    <x v="4"/>
    <m/>
    <x v="1"/>
    <s v="PR"/>
    <n v="200499"/>
    <s v="Treball de Fi de Grau"/>
    <n v="15"/>
    <n v="4.375"/>
    <n v="30"/>
    <n v="45"/>
  </r>
  <r>
    <x v="8"/>
    <m/>
    <x v="1"/>
    <s v="PR"/>
    <n v="200499"/>
    <s v="Treball de Fi de Grau"/>
    <n v="15"/>
    <n v="1.875"/>
    <n v="30"/>
    <n v="45"/>
  </r>
  <r>
    <x v="6"/>
    <m/>
    <x v="1"/>
    <s v="PR"/>
    <n v="200499"/>
    <s v="Treball de Fi de Grau"/>
    <n v="15"/>
    <n v="0.8175"/>
    <n v="30"/>
    <n v="45"/>
  </r>
  <r>
    <x v="5"/>
    <m/>
    <x v="1"/>
    <s v="PR"/>
    <n v="200499"/>
    <s v="Treball de Fi de Grau"/>
    <n v="15"/>
    <n v="6.0625"/>
    <n v="30"/>
    <n v="45"/>
  </r>
  <r>
    <x v="1"/>
    <m/>
    <x v="1"/>
    <s v="PR"/>
    <n v="200499"/>
    <s v="Treball de Fi de Grau"/>
    <n v="15"/>
    <n v="51"/>
    <n v="30"/>
    <n v="45"/>
  </r>
  <r>
    <x v="9"/>
    <m/>
    <x v="1"/>
    <s v="PR"/>
    <n v="200499"/>
    <s v="Treball de Fi de Grau"/>
    <n v="15"/>
    <n v="10.375"/>
    <n v="30"/>
    <n v="45"/>
  </r>
  <r>
    <x v="10"/>
    <m/>
    <x v="1"/>
    <s v="PR"/>
    <n v="200499"/>
    <s v="Treball de Fi de Grau"/>
    <n v="15"/>
    <n v="0.5"/>
    <n v="30"/>
    <n v="45"/>
  </r>
  <r>
    <x v="11"/>
    <m/>
    <x v="1"/>
    <s v="PR"/>
    <n v="200499"/>
    <s v="Treball de Fi de Grau"/>
    <n v="15"/>
    <n v="0.25"/>
    <n v="30"/>
    <n v="45"/>
  </r>
  <r>
    <x v="12"/>
    <m/>
    <x v="1"/>
    <s v="PR"/>
    <n v="200499"/>
    <s v="Treball de Fi de Grau"/>
    <n v="15"/>
    <n v="0.5"/>
    <n v="30"/>
    <n v="45"/>
  </r>
  <r>
    <x v="13"/>
    <m/>
    <x v="1"/>
    <s v="PR"/>
    <n v="200499"/>
    <s v="Treball de Fi de Grau"/>
    <n v="15"/>
    <n v="2.1875"/>
    <n v="30"/>
    <n v="45"/>
  </r>
  <r>
    <x v="14"/>
    <m/>
    <x v="1"/>
    <s v="PR"/>
    <n v="200499"/>
    <s v="Treball de Fi de Grau"/>
    <n v="15"/>
    <n v="0.5625"/>
    <n v="30"/>
    <n v="45"/>
  </r>
  <r>
    <x v="1"/>
    <m/>
    <x v="2"/>
    <s v="OB"/>
    <n v="200526"/>
    <s v="Introducció al Càlcul"/>
    <n v="6"/>
    <n v="31.5"/>
    <n v="89"/>
    <n v="89"/>
  </r>
  <r>
    <x v="3"/>
    <m/>
    <x v="2"/>
    <s v="OB"/>
    <n v="200527"/>
    <s v="Introducció a la Informàtica"/>
    <n v="6"/>
    <n v="48.02"/>
    <n v="91"/>
    <n v="91"/>
  </r>
  <r>
    <x v="3"/>
    <m/>
    <x v="2"/>
    <s v="OB"/>
    <n v="200528"/>
    <s v="Programació"/>
    <n v="6"/>
    <n v="45"/>
    <m/>
    <m/>
  </r>
  <r>
    <x v="14"/>
    <m/>
    <x v="2"/>
    <s v="OB"/>
    <n v="200529"/>
    <s v="Estadística Descriptiva"/>
    <n v="6"/>
    <n v="0"/>
    <n v="80"/>
    <n v="80"/>
  </r>
  <r>
    <x v="4"/>
    <m/>
    <x v="2"/>
    <s v="OB"/>
    <n v="200530"/>
    <s v="Introducció a la Probabilitat"/>
    <n v="6"/>
    <n v="9"/>
    <n v="88"/>
    <n v="88"/>
  </r>
  <r>
    <x v="14"/>
    <m/>
    <x v="2"/>
    <s v="OB"/>
    <n v="200530"/>
    <s v="Introducció a la Probabilitat"/>
    <n v="6"/>
    <n v="0"/>
    <n v="88"/>
    <n v="88"/>
  </r>
  <r>
    <x v="4"/>
    <m/>
    <x v="2"/>
    <s v="OB"/>
    <n v="200531"/>
    <s v="Introducció a la Inferència Estadística"/>
    <n v="6"/>
    <n v="18"/>
    <m/>
    <m/>
  </r>
  <r>
    <x v="14"/>
    <m/>
    <x v="2"/>
    <s v="OB"/>
    <n v="200531"/>
    <s v="Introducció a la Inferència Estadística"/>
    <n v="6"/>
    <n v="0"/>
    <m/>
    <m/>
  </r>
  <r>
    <x v="14"/>
    <m/>
    <x v="2"/>
    <s v="OB"/>
    <n v="200532"/>
    <s v="Principis d'Economia"/>
    <n v="6"/>
    <n v="0"/>
    <n v="53"/>
    <n v="53"/>
  </r>
  <r>
    <x v="10"/>
    <m/>
    <x v="2"/>
    <s v="OB"/>
    <n v="200533"/>
    <s v="Fonaments d'Administració d'Empreses"/>
    <n v="6"/>
    <n v="18"/>
    <m/>
    <m/>
  </r>
  <r>
    <x v="14"/>
    <m/>
    <x v="2"/>
    <s v="OB"/>
    <n v="200534"/>
    <s v="Àlgebra Lineal"/>
    <n v="6"/>
    <n v="0"/>
    <m/>
    <m/>
  </r>
  <r>
    <x v="14"/>
    <m/>
    <x v="2"/>
    <s v="OB"/>
    <n v="200535"/>
    <s v="Introducció a la Investigació Operativa"/>
    <n v="6"/>
    <n v="0"/>
    <m/>
    <m/>
  </r>
  <r>
    <x v="14"/>
    <m/>
    <x v="2"/>
    <s v="OB"/>
    <n v="200536"/>
    <s v="Càlcul de Diverses Variables"/>
    <n v="6"/>
    <n v="0"/>
    <n v="75"/>
    <n v="75"/>
  </r>
  <r>
    <x v="14"/>
    <m/>
    <x v="2"/>
    <s v="OB"/>
    <n v="200537"/>
    <s v="Mètodes de Mostratge"/>
    <n v="6"/>
    <n v="0"/>
    <m/>
    <m/>
  </r>
  <r>
    <x v="1"/>
    <m/>
    <x v="2"/>
    <s v="OB"/>
    <n v="200538"/>
    <s v="Mètodes Numèrics"/>
    <n v="6"/>
    <n v="36"/>
    <m/>
    <m/>
  </r>
  <r>
    <x v="4"/>
    <m/>
    <x v="2"/>
    <s v="OB"/>
    <n v="200539"/>
    <s v="Software Estadístic"/>
    <n v="6"/>
    <n v="18"/>
    <n v="78"/>
    <n v="78"/>
  </r>
  <r>
    <x v="14"/>
    <m/>
    <x v="2"/>
    <s v="OB"/>
    <n v="200539"/>
    <s v="Software Estadístic"/>
    <n v="6"/>
    <n v="0"/>
    <n v="78"/>
    <n v="78"/>
  </r>
  <r>
    <x v="14"/>
    <m/>
    <x v="2"/>
    <s v="OB"/>
    <n v="200540"/>
    <s v="Probabilitat i Processos Estocàstics"/>
    <n v="6"/>
    <n v="0"/>
    <n v="101"/>
    <n v="101"/>
  </r>
  <r>
    <x v="4"/>
    <m/>
    <x v="2"/>
    <s v="OB"/>
    <n v="200541"/>
    <s v="Inferència Estadística"/>
    <n v="6"/>
    <n v="18"/>
    <m/>
    <m/>
  </r>
  <r>
    <x v="4"/>
    <m/>
    <x v="2"/>
    <s v="OB"/>
    <n v="200542"/>
    <s v="Programació Lineal i Entera"/>
    <n v="6"/>
    <n v="27"/>
    <m/>
    <m/>
  </r>
  <r>
    <x v="14"/>
    <m/>
    <x v="2"/>
    <s v="OB"/>
    <n v="200543"/>
    <s v="Disseny d'Enquestes"/>
    <n v="6"/>
    <n v="0"/>
    <n v="75"/>
    <n v="75"/>
  </r>
  <r>
    <x v="4"/>
    <m/>
    <x v="2"/>
    <s v="OB"/>
    <n v="200544"/>
    <s v="Estadística per a la Gestió de la Qualitat"/>
    <n v="6"/>
    <n v="24.75"/>
    <n v="85"/>
    <n v="85"/>
  </r>
  <r>
    <x v="14"/>
    <m/>
    <x v="2"/>
    <s v="OB"/>
    <n v="200545"/>
    <s v="Estadística Pública"/>
    <n v="6"/>
    <n v="0"/>
    <m/>
    <m/>
  </r>
  <r>
    <x v="14"/>
    <m/>
    <x v="2"/>
    <s v="OB"/>
    <n v="200546"/>
    <s v="Fitxers i Bases de Dades"/>
    <n v="6"/>
    <n v="0"/>
    <n v="65"/>
    <n v="65"/>
  </r>
  <r>
    <x v="4"/>
    <m/>
    <x v="2"/>
    <s v="OB"/>
    <n v="200547"/>
    <s v="Mètodes Bayesians"/>
    <n v="6"/>
    <n v="27"/>
    <n v="65"/>
    <n v="65"/>
  </r>
  <r>
    <x v="14"/>
    <m/>
    <x v="2"/>
    <s v="OB"/>
    <n v="200548"/>
    <s v="Mètodes No Paramètrics i de Remostreig"/>
    <n v="6"/>
    <n v="0"/>
    <m/>
    <m/>
  </r>
  <r>
    <x v="14"/>
    <m/>
    <x v="2"/>
    <s v="OB"/>
    <n v="200549"/>
    <s v="Programació No Lineal i Fluxos en Xarxes"/>
    <n v="6"/>
    <n v="0"/>
    <n v="63"/>
    <n v="63"/>
  </r>
  <r>
    <x v="4"/>
    <m/>
    <x v="2"/>
    <s v="OB"/>
    <n v="200550"/>
    <s v="Teoria de Cues i Simulació"/>
    <n v="6"/>
    <n v="27"/>
    <m/>
    <m/>
  </r>
  <r>
    <x v="4"/>
    <m/>
    <x v="2"/>
    <s v="OB"/>
    <n v="200551"/>
    <s v="Disseny d'Experiments"/>
    <n v="6"/>
    <n v="13.5"/>
    <n v="69"/>
    <n v="69"/>
  </r>
  <r>
    <x v="14"/>
    <m/>
    <x v="2"/>
    <s v="OB"/>
    <n v="200551"/>
    <s v="Disseny d'Experiments"/>
    <n v="6"/>
    <n v="0"/>
    <n v="69"/>
    <n v="69"/>
  </r>
  <r>
    <x v="14"/>
    <m/>
    <x v="2"/>
    <s v="OB"/>
    <n v="200552"/>
    <s v="Models Lineals"/>
    <n v="6"/>
    <n v="0"/>
    <n v="38"/>
    <n v="38"/>
  </r>
  <r>
    <x v="4"/>
    <m/>
    <x v="2"/>
    <s v="OB"/>
    <n v="200553"/>
    <s v="Anàlisi Multivariant"/>
    <n v="6"/>
    <n v="27"/>
    <m/>
    <m/>
  </r>
  <r>
    <x v="4"/>
    <m/>
    <x v="2"/>
    <s v="OB"/>
    <n v="200554"/>
    <s v="Estadística per a les Biociències"/>
    <n v="6"/>
    <n v="13.5"/>
    <m/>
    <m/>
  </r>
  <r>
    <x v="14"/>
    <m/>
    <x v="2"/>
    <s v="OB"/>
    <n v="200554"/>
    <s v="Estadística per a les Biociències"/>
    <n v="6"/>
    <n v="0"/>
    <m/>
    <m/>
  </r>
  <r>
    <x v="14"/>
    <m/>
    <x v="2"/>
    <s v="OB"/>
    <n v="200555"/>
    <s v="Econometria"/>
    <n v="6"/>
    <n v="0"/>
    <m/>
    <m/>
  </r>
  <r>
    <x v="14"/>
    <m/>
    <x v="2"/>
    <s v="OB"/>
    <n v="200556"/>
    <s v="Anàlisi de Sèries Temporals"/>
    <n v="6"/>
    <n v="0"/>
    <n v="49"/>
    <n v="49"/>
  </r>
  <r>
    <x v="4"/>
    <m/>
    <x v="2"/>
    <s v="OB"/>
    <n v="200556"/>
    <s v="Anàlisi de Sèries Temporals"/>
    <n v="6"/>
    <n v="18"/>
    <n v="49"/>
    <n v="49"/>
  </r>
  <r>
    <x v="4"/>
    <m/>
    <x v="2"/>
    <s v="OB"/>
    <n v="200557"/>
    <s v="Models Lineals Generalitzats"/>
    <n v="6"/>
    <n v="27"/>
    <n v="76"/>
    <n v="76"/>
  </r>
  <r>
    <x v="14"/>
    <m/>
    <x v="2"/>
    <s v="OP"/>
    <n v="200559"/>
    <s v="Mètodes Estadístics per a Finances i Assegurances"/>
    <n v="6"/>
    <n v="0"/>
    <n v="36"/>
    <n v="36"/>
  </r>
  <r>
    <x v="14"/>
    <m/>
    <x v="2"/>
    <s v="OP"/>
    <n v="200561"/>
    <s v="Anàlisi de Supervivència"/>
    <n v="6"/>
    <n v="0"/>
    <n v="23"/>
    <n v="23"/>
  </r>
  <r>
    <x v="4"/>
    <m/>
    <x v="2"/>
    <s v="OP"/>
    <n v="200562"/>
    <s v="Estadística Mèdica"/>
    <n v="6"/>
    <n v="18"/>
    <n v="11"/>
    <n v="11"/>
  </r>
  <r>
    <x v="4"/>
    <m/>
    <x v="2"/>
    <s v="OP"/>
    <n v="200563"/>
    <s v="Estadística Industrial"/>
    <n v="6"/>
    <n v="18"/>
    <n v="22"/>
    <n v="22"/>
  </r>
  <r>
    <x v="4"/>
    <m/>
    <x v="2"/>
    <s v="OP"/>
    <n v="200565"/>
    <s v="Mètodes Estadístics en Mineria de Dades"/>
    <n v="6"/>
    <n v="18"/>
    <n v="44"/>
    <n v="44"/>
  </r>
  <r>
    <x v="14"/>
    <m/>
    <x v="2"/>
    <s v="OP"/>
    <n v="200566"/>
    <s v="Demografia"/>
    <n v="6"/>
    <n v="0"/>
    <m/>
    <m/>
  </r>
  <r>
    <x v="14"/>
    <m/>
    <x v="2"/>
    <s v="OP"/>
    <n v="200567"/>
    <s v="Optimització Financera"/>
    <n v="6"/>
    <n v="0"/>
    <m/>
    <m/>
  </r>
  <r>
    <x v="4"/>
    <m/>
    <x v="2"/>
    <s v="OP"/>
    <n v="200568"/>
    <s v="Optimització en Enginyeria"/>
    <n v="6"/>
    <n v="18"/>
    <m/>
    <m/>
  </r>
  <r>
    <x v="14"/>
    <m/>
    <x v="2"/>
    <s v="PR"/>
    <n v="200998"/>
    <s v="Treball fi de grau"/>
    <m/>
    <n v="0"/>
    <m/>
    <m/>
  </r>
  <r>
    <x v="4"/>
    <m/>
    <x v="2"/>
    <s v="PR"/>
    <n v="200998"/>
    <s v="Treball fi de grau"/>
    <m/>
    <n v="77.5"/>
    <m/>
    <m/>
  </r>
  <r>
    <x v="10"/>
    <m/>
    <x v="2"/>
    <s v="PR"/>
    <n v="200998"/>
    <s v="Treball fi de grau"/>
    <m/>
    <n v="5"/>
    <m/>
    <m/>
  </r>
  <r>
    <x v="1"/>
    <m/>
    <x v="3"/>
    <s v="OP"/>
    <n v="34951"/>
    <s v="Non-Commutative Algebra"/>
    <n v="7.5"/>
    <n v="18"/>
    <n v="14"/>
    <n v="14"/>
  </r>
  <r>
    <x v="1"/>
    <m/>
    <x v="3"/>
    <s v="OP"/>
    <n v="34953"/>
    <s v="Number Theory"/>
    <n v="7.5"/>
    <n v="18"/>
    <n v="6"/>
    <n v="6"/>
  </r>
  <r>
    <x v="1"/>
    <m/>
    <x v="3"/>
    <s v="OP"/>
    <n v="34954"/>
    <s v="Codes and Cryptography"/>
    <n v="7.5"/>
    <n v="18"/>
    <m/>
    <m/>
  </r>
  <r>
    <x v="1"/>
    <m/>
    <x v="3"/>
    <s v="OP"/>
    <n v="34956"/>
    <s v="Discrete and Algorithmic Geometry"/>
    <n v="7.5"/>
    <n v="18"/>
    <n v="10"/>
    <n v="10"/>
  </r>
  <r>
    <x v="1"/>
    <m/>
    <x v="3"/>
    <s v="OP"/>
    <n v="34957"/>
    <s v="Graph Theory"/>
    <n v="7.5"/>
    <n v="18"/>
    <n v="22"/>
    <n v="22"/>
  </r>
  <r>
    <x v="1"/>
    <m/>
    <x v="3"/>
    <s v="OP"/>
    <n v="34958"/>
    <s v="Mathematical Modelling with Partial Differential Equations"/>
    <n v="7.5"/>
    <n v="12.06"/>
    <n v="25"/>
    <n v="25"/>
  </r>
  <r>
    <x v="2"/>
    <m/>
    <x v="3"/>
    <s v="OP"/>
    <n v="34958"/>
    <s v="Mathematical Modelling with Partial Differential Equations"/>
    <n v="7.5"/>
    <n v="5.94"/>
    <n v="25"/>
    <n v="25"/>
  </r>
  <r>
    <x v="2"/>
    <m/>
    <x v="3"/>
    <s v="OP"/>
    <n v="34959"/>
    <s v="Computational Mechanics"/>
    <n v="7.5"/>
    <n v="4.5"/>
    <m/>
    <m/>
  </r>
  <r>
    <x v="5"/>
    <m/>
    <x v="3"/>
    <s v="OP"/>
    <n v="34959"/>
    <s v="Computational Mechanics"/>
    <n v="7.5"/>
    <n v="1.21"/>
    <m/>
    <m/>
  </r>
  <r>
    <x v="1"/>
    <m/>
    <x v="3"/>
    <s v="OP"/>
    <n v="34959"/>
    <s v="Computational Mechanics"/>
    <n v="7.5"/>
    <n v="12.29"/>
    <m/>
    <m/>
  </r>
  <r>
    <x v="1"/>
    <m/>
    <x v="3"/>
    <s v="OP"/>
    <n v="34961"/>
    <s v="Quantitative and Qualitative Methods in Dynamical Systems"/>
    <n v="7.5"/>
    <n v="18"/>
    <n v="26"/>
    <n v="26"/>
  </r>
  <r>
    <x v="1"/>
    <m/>
    <x v="3"/>
    <s v="OP"/>
    <n v="34964"/>
    <s v="Numerical Methods for Dynamical Systems"/>
    <n v="7.5"/>
    <n v="18"/>
    <n v="20"/>
    <n v="20"/>
  </r>
  <r>
    <x v="2"/>
    <m/>
    <x v="3"/>
    <s v="OP"/>
    <n v="34965"/>
    <s v="Numerical Methods for Partial Differential Equations"/>
    <n v="7.5"/>
    <n v="18"/>
    <n v="28"/>
    <n v="28"/>
  </r>
  <r>
    <x v="1"/>
    <m/>
    <x v="3"/>
    <s v="OP"/>
    <n v="34950"/>
    <s v="Commutative Algebra"/>
    <n v="7.5"/>
    <n v="18"/>
    <n v="16"/>
    <n v="16"/>
  </r>
  <r>
    <x v="1"/>
    <m/>
    <x v="3"/>
    <s v="OP"/>
    <n v="34952"/>
    <s v="Algebraic Geometry"/>
    <n v="7.5"/>
    <n v="18"/>
    <m/>
    <m/>
  </r>
  <r>
    <x v="3"/>
    <m/>
    <x v="3"/>
    <s v="OP"/>
    <n v="200900"/>
    <s v="Machine Learning"/>
    <n v="7.5"/>
    <n v="12.06"/>
    <m/>
    <m/>
  </r>
  <r>
    <x v="4"/>
    <m/>
    <x v="3"/>
    <s v="OP"/>
    <n v="200900"/>
    <s v="Machine Learning"/>
    <n v="7.5"/>
    <n v="5.94"/>
    <m/>
    <m/>
  </r>
  <r>
    <x v="1"/>
    <m/>
    <x v="3"/>
    <s v="OP"/>
    <n v="200901"/>
    <s v="Seminar on algebra, geometry and discrete mathematics"/>
    <n v="3"/>
    <n v="7.2"/>
    <m/>
    <m/>
  </r>
  <r>
    <x v="1"/>
    <m/>
    <x v="3"/>
    <s v="OP"/>
    <n v="200902"/>
    <s v="Seminar on analysis, differential equations and modelling"/>
    <n v="3"/>
    <n v="6.6"/>
    <m/>
    <m/>
  </r>
  <r>
    <x v="5"/>
    <m/>
    <x v="3"/>
    <s v="OP"/>
    <n v="200902"/>
    <s v="Seminar on analysis, differential equations and modelling"/>
    <n v="3"/>
    <n v="0.6"/>
    <m/>
    <m/>
  </r>
  <r>
    <x v="1"/>
    <m/>
    <x v="3"/>
    <s v="OP"/>
    <n v="34955"/>
    <s v="Combinatorics"/>
    <n v="7.5"/>
    <n v="18"/>
    <m/>
    <m/>
  </r>
  <r>
    <x v="1"/>
    <m/>
    <x v="3"/>
    <s v="OP"/>
    <n v="34960"/>
    <s v="Mathematical Models in Biology"/>
    <n v="7.5"/>
    <n v="18"/>
    <n v="20"/>
    <n v="20"/>
  </r>
  <r>
    <x v="1"/>
    <m/>
    <x v="3"/>
    <s v="OP"/>
    <n v="34962"/>
    <s v="Hamiltonian Systems"/>
    <n v="7.5"/>
    <n v="18"/>
    <m/>
    <m/>
  </r>
  <r>
    <x v="1"/>
    <m/>
    <x v="3"/>
    <s v="OP"/>
    <n v="34963"/>
    <s v="Advanced Course in Partial Differential Equations"/>
    <n v="7.5"/>
    <n v="18"/>
    <m/>
    <m/>
  </r>
  <r>
    <x v="1"/>
    <m/>
    <x v="3"/>
    <s v="PR"/>
    <n v="34596"/>
    <s v="Master's Thesis"/>
    <n v="15"/>
    <n v="51.75"/>
    <n v="6"/>
    <n v="6"/>
  </r>
  <r>
    <x v="2"/>
    <m/>
    <x v="3"/>
    <s v="PR"/>
    <n v="34596"/>
    <s v="Master's Thesis"/>
    <n v="15"/>
    <n v="2.25"/>
    <n v="6"/>
    <n v="6"/>
  </r>
  <r>
    <x v="3"/>
    <m/>
    <x v="3"/>
    <s v="PR"/>
    <n v="34596"/>
    <s v="Master's Thesis"/>
    <n v="15"/>
    <n v="6.5"/>
    <n v="6"/>
    <n v="6"/>
  </r>
  <r>
    <x v="7"/>
    <m/>
    <x v="3"/>
    <s v="PR"/>
    <n v="34596"/>
    <s v="Master's Thesis"/>
    <n v="15"/>
    <n v="2.25"/>
    <n v="6"/>
    <n v="6"/>
  </r>
  <r>
    <x v="5"/>
    <m/>
    <x v="3"/>
    <s v="PR"/>
    <n v="34596"/>
    <s v="Master's Thesis"/>
    <n v="15"/>
    <n v="2.25"/>
    <n v="6"/>
    <n v="6"/>
  </r>
  <r>
    <x v="1"/>
    <m/>
    <x v="3"/>
    <s v="OP"/>
    <n v="34966"/>
    <s v="Differentiable Manifolds"/>
    <n v="7.5"/>
    <n v="18"/>
    <m/>
    <m/>
  </r>
  <r>
    <x v="4"/>
    <m/>
    <x v="4"/>
    <s v="OB"/>
    <n v="200648"/>
    <s v="Software Estadístic: R i SAS"/>
    <n v="5"/>
    <n v="6.75"/>
    <n v="50"/>
    <n v="50"/>
  </r>
  <r>
    <x v="14"/>
    <m/>
    <x v="4"/>
    <s v="OB"/>
    <n v="200648"/>
    <s v="Software Estadístic: R i SAS"/>
    <n v="5"/>
    <n v="0"/>
    <n v="50"/>
    <n v="50"/>
  </r>
  <r>
    <x v="1"/>
    <m/>
    <x v="4"/>
    <s v="OP"/>
    <n v="200603"/>
    <s v="Probabilidad y Procesos Estocásticos"/>
    <n v="5"/>
    <n v="13.5"/>
    <m/>
    <m/>
  </r>
  <r>
    <x v="4"/>
    <m/>
    <x v="4"/>
    <s v="OP"/>
    <n v="200604"/>
    <s v="Inferencia Estadística Avanzada"/>
    <n v="5"/>
    <n v="6.75"/>
    <n v="35"/>
    <n v="35"/>
  </r>
  <r>
    <x v="14"/>
    <m/>
    <x v="4"/>
    <s v="OP"/>
    <n v="200604"/>
    <s v="Inferencia Estadística Avanzada"/>
    <n v="5"/>
    <n v="0"/>
    <n v="35"/>
    <n v="35"/>
  </r>
  <r>
    <x v="4"/>
    <m/>
    <x v="4"/>
    <s v="OP"/>
    <n v="200605"/>
    <s v="Fundamentos de Inferencia Estadística"/>
    <n v="5"/>
    <n v="6.75"/>
    <n v="24"/>
    <n v="24"/>
  </r>
  <r>
    <x v="14"/>
    <m/>
    <x v="4"/>
    <s v="OP"/>
    <n v="200605"/>
    <s v="Fundamentos de Inferencia Estadística"/>
    <n v="5"/>
    <n v="0"/>
    <n v="24"/>
    <n v="24"/>
  </r>
  <r>
    <x v="4"/>
    <m/>
    <x v="4"/>
    <s v="OP"/>
    <n v="200606"/>
    <s v="Análisis Multivariante de Datos"/>
    <n v="5"/>
    <n v="6.75"/>
    <m/>
    <m/>
  </r>
  <r>
    <x v="14"/>
    <m/>
    <x v="4"/>
    <s v="OP"/>
    <n v="200606"/>
    <s v="Análisis Multivariante de Datos"/>
    <n v="5"/>
    <n v="0"/>
    <m/>
    <m/>
  </r>
  <r>
    <x v="1"/>
    <m/>
    <x v="4"/>
    <s v="OP"/>
    <n v="200607"/>
    <s v="Matemáticas"/>
    <n v="5"/>
    <n v="0"/>
    <n v="4"/>
    <n v="4"/>
  </r>
  <r>
    <x v="4"/>
    <m/>
    <x v="4"/>
    <s v="OP"/>
    <n v="200608"/>
    <s v="Simulación"/>
    <n v="5"/>
    <n v="6.75"/>
    <n v="11"/>
    <n v="11"/>
  </r>
  <r>
    <x v="14"/>
    <m/>
    <x v="4"/>
    <s v="OP"/>
    <n v="200608"/>
    <s v="Simulación"/>
    <n v="5"/>
    <n v="0"/>
    <n v="11"/>
    <n v="11"/>
  </r>
  <r>
    <x v="4"/>
    <m/>
    <x v="4"/>
    <s v="OP"/>
    <n v="200609"/>
    <s v="Análisis de Tiempo de Vida"/>
    <n v="5"/>
    <n v="13.5"/>
    <n v="14"/>
    <n v="14"/>
  </r>
  <r>
    <x v="4"/>
    <m/>
    <x v="4"/>
    <s v="OP"/>
    <n v="200616"/>
    <s v="Optimización Continua"/>
    <n v="5"/>
    <n v="13.5"/>
    <n v="15"/>
    <n v="15"/>
  </r>
  <r>
    <x v="14"/>
    <m/>
    <x v="4"/>
    <s v="OP"/>
    <n v="200620"/>
    <s v="Cuantificación de Riesgos"/>
    <n v="5"/>
    <n v="0"/>
    <n v="7"/>
    <n v="7"/>
  </r>
  <r>
    <x v="14"/>
    <m/>
    <x v="4"/>
    <s v="OP"/>
    <n v="200622"/>
    <s v="Estadística para la Gestión Empresarial"/>
    <n v="5"/>
    <n v="0"/>
    <n v="13"/>
    <n v="13"/>
  </r>
  <r>
    <x v="14"/>
    <m/>
    <x v="4"/>
    <s v="OP"/>
    <n v="200625"/>
    <s v="Análisis Econométrica"/>
    <n v="5"/>
    <n v="0"/>
    <n v="9"/>
    <n v="9"/>
  </r>
  <r>
    <x v="14"/>
    <m/>
    <x v="4"/>
    <s v="OP"/>
    <n v="200627"/>
    <s v="Ensayos Clínicos"/>
    <n v="5"/>
    <n v="0"/>
    <n v="10"/>
    <n v="10"/>
  </r>
  <r>
    <x v="14"/>
    <m/>
    <x v="4"/>
    <s v="OP"/>
    <n v="200630"/>
    <s v="Fundamentos de Bioinformática"/>
    <n v="5"/>
    <n v="0"/>
    <n v="9"/>
    <n v="9"/>
  </r>
  <r>
    <x v="4"/>
    <m/>
    <x v="4"/>
    <s v="OP"/>
    <n v="200642"/>
    <s v="Optimización en Data Science"/>
    <n v="5"/>
    <n v="13.5"/>
    <n v="26"/>
    <n v="26"/>
  </r>
  <r>
    <x v="8"/>
    <m/>
    <x v="4"/>
    <s v="OB"/>
    <n v="200645"/>
    <s v="Programació i bases de dades estadístiques"/>
    <n v="5"/>
    <n v="6.75"/>
    <n v="33"/>
    <n v="33"/>
  </r>
  <r>
    <x v="3"/>
    <m/>
    <x v="4"/>
    <s v="OB"/>
    <n v="200645"/>
    <s v="Programació i bases de dades estadístiques"/>
    <n v="5"/>
    <n v="6.75"/>
    <n v="33"/>
    <n v="33"/>
  </r>
  <r>
    <x v="4"/>
    <m/>
    <x v="4"/>
    <s v="OP"/>
    <n v="200610"/>
    <s v="Series Temporales"/>
    <n v="5"/>
    <n v="13.5"/>
    <m/>
    <m/>
  </r>
  <r>
    <x v="14"/>
    <m/>
    <x v="4"/>
    <s v="OP"/>
    <n v="200610"/>
    <s v="Series Temporales"/>
    <n v="5"/>
    <n v="0"/>
    <m/>
    <m/>
  </r>
  <r>
    <x v="4"/>
    <m/>
    <x v="4"/>
    <s v="OP"/>
    <n v="200611"/>
    <s v="Análisis Bayesiana"/>
    <n v="5"/>
    <n v="13.5"/>
    <m/>
    <m/>
  </r>
  <r>
    <x v="1"/>
    <m/>
    <x v="4"/>
    <s v="OP"/>
    <n v="200612"/>
    <s v="Análisis de Datos Longitudinales"/>
    <n v="5"/>
    <n v="6.75"/>
    <m/>
    <m/>
  </r>
  <r>
    <x v="4"/>
    <m/>
    <x v="4"/>
    <s v="OP"/>
    <n v="200612"/>
    <s v="Análisis de Datos Longitudinales"/>
    <n v="5"/>
    <n v="6.75"/>
    <m/>
    <m/>
  </r>
  <r>
    <x v="4"/>
    <m/>
    <x v="4"/>
    <s v="OP"/>
    <n v="200644"/>
    <s v="Aprenentatge estadístic"/>
    <n v="5"/>
    <n v="6.75"/>
    <m/>
    <m/>
  </r>
  <r>
    <x v="14"/>
    <m/>
    <x v="4"/>
    <s v="OP"/>
    <n v="200644"/>
    <s v="Aprenentatge estadístic"/>
    <n v="5"/>
    <n v="0"/>
    <m/>
    <m/>
  </r>
  <r>
    <x v="4"/>
    <m/>
    <x v="4"/>
    <s v="OP"/>
    <n v="200617"/>
    <s v="Programación Estocástica"/>
    <n v="5"/>
    <n v="13.5"/>
    <m/>
    <m/>
  </r>
  <r>
    <x v="4"/>
    <m/>
    <x v="4"/>
    <s v="OP"/>
    <n v="200618"/>
    <s v="Optimización de Gran Dimensión"/>
    <n v="5"/>
    <n v="13.5"/>
    <m/>
    <m/>
  </r>
  <r>
    <x v="14"/>
    <m/>
    <x v="4"/>
    <s v="OP"/>
    <n v="200619"/>
    <s v="Estadística Actuarial"/>
    <n v="5"/>
    <n v="0"/>
    <m/>
    <m/>
  </r>
  <r>
    <x v="4"/>
    <m/>
    <x v="4"/>
    <s v="OP"/>
    <n v="200621"/>
    <s v="Técnicas Cuantitativas de Marketing"/>
    <n v="5"/>
    <n v="13.5"/>
    <m/>
    <m/>
  </r>
  <r>
    <x v="4"/>
    <m/>
    <x v="4"/>
    <s v="OP"/>
    <n v="200623"/>
    <s v="Simulación para la Toma de Decisiones Empresariales"/>
    <n v="5"/>
    <n v="13.5"/>
    <m/>
    <m/>
  </r>
  <r>
    <x v="14"/>
    <m/>
    <x v="4"/>
    <s v="OP"/>
    <n v="200624"/>
    <s v="Indicadores Sociales"/>
    <n v="5"/>
    <n v="0"/>
    <m/>
    <m/>
  </r>
  <r>
    <x v="14"/>
    <m/>
    <x v="4"/>
    <s v="OP"/>
    <n v="200653"/>
    <s v="Finances Quantitatives"/>
    <n v="5"/>
    <n v="0"/>
    <m/>
    <m/>
  </r>
  <r>
    <x v="14"/>
    <m/>
    <x v="4"/>
    <s v="OP"/>
    <n v="200646"/>
    <s v="Mètodes estadístics en recerca clínica"/>
    <n v="5"/>
    <n v="0"/>
    <m/>
    <m/>
  </r>
  <r>
    <x v="4"/>
    <m/>
    <x v="4"/>
    <s v="OP"/>
    <n v="200629"/>
    <s v="Análisis de la Supervivencia Avanzada"/>
    <n v="5"/>
    <n v="13.5"/>
    <m/>
    <m/>
  </r>
  <r>
    <x v="14"/>
    <m/>
    <x v="4"/>
    <s v="OP"/>
    <n v="200631"/>
    <s v="Análisis de Datos Ómicos"/>
    <n v="5"/>
    <n v="0"/>
    <m/>
    <m/>
  </r>
  <r>
    <x v="4"/>
    <m/>
    <x v="4"/>
    <s v="OP"/>
    <n v="200654"/>
    <s v="Mètodes Estadístics en Epidemiologia"/>
    <n v="5"/>
    <n v="13.5"/>
    <m/>
    <m/>
  </r>
  <r>
    <x v="14"/>
    <m/>
    <x v="4"/>
    <s v="OP"/>
    <n v="200633"/>
    <s v="Epidemiología Espacial"/>
    <n v="5"/>
    <n v="0"/>
    <n v="8"/>
    <n v="8"/>
  </r>
  <r>
    <x v="4"/>
    <m/>
    <x v="4"/>
    <s v="OP"/>
    <n v="200634"/>
    <s v="Modelos Discretos en Redes"/>
    <n v="5"/>
    <n v="13.5"/>
    <m/>
    <m/>
  </r>
  <r>
    <x v="4"/>
    <m/>
    <x v="4"/>
    <s v="OP"/>
    <n v="200638"/>
    <s v="Optimización en Sistemas y Mercados Energéticos"/>
    <n v="5"/>
    <n v="0"/>
    <n v="3"/>
    <n v="3"/>
  </r>
  <r>
    <x v="4"/>
    <m/>
    <x v="4"/>
    <s v="OP"/>
    <n v="200641"/>
    <s v="Modelos Lineales y Lineales Generalizados"/>
    <n v="5"/>
    <n v="13.5"/>
    <n v="23"/>
    <n v="23"/>
  </r>
  <r>
    <x v="4"/>
    <m/>
    <x v="4"/>
    <s v="OB"/>
    <n v="200643"/>
    <s v="Modelos y Métodos de la Investigación Operativa"/>
    <n v="5"/>
    <n v="27"/>
    <n v="54"/>
    <n v="54"/>
  </r>
  <r>
    <x v="14"/>
    <m/>
    <x v="4"/>
    <s v="OP"/>
    <n v="200649"/>
    <s v="Aprenentatge estadístic amb xarxes neuronals artificials profundes"/>
    <n v="5"/>
    <n v="0"/>
    <m/>
    <m/>
  </r>
  <r>
    <x v="14"/>
    <m/>
    <x v="4"/>
    <s v="OP"/>
    <n v="200650"/>
    <s v="Epidemiologia genètica"/>
    <n v="5"/>
    <n v="0"/>
    <m/>
    <m/>
  </r>
  <r>
    <x v="14"/>
    <m/>
    <x v="4"/>
    <s v="PR"/>
    <n v="200636"/>
    <s v="Trabajo de Fin de Máster"/>
    <n v="30"/>
    <n v="0"/>
    <n v="14"/>
    <n v="24"/>
  </r>
  <r>
    <x v="4"/>
    <m/>
    <x v="4"/>
    <s v="PR"/>
    <n v="200636"/>
    <s v="Trabajo de Fin de Máster"/>
    <n v="30"/>
    <n v="48.5"/>
    <n v="14"/>
    <n v="24"/>
  </r>
  <r>
    <x v="3"/>
    <m/>
    <x v="4"/>
    <s v="PR"/>
    <n v="200636"/>
    <s v="Trabajo de Fin de Máster"/>
    <n v="30"/>
    <n v="3.5"/>
    <n v="14"/>
    <n v="24"/>
  </r>
  <r>
    <x v="1"/>
    <m/>
    <x v="4"/>
    <s v="PR"/>
    <n v="200636"/>
    <s v="Trabajo de Fin de Máster"/>
    <n v="30"/>
    <n v="3.5"/>
    <n v="14"/>
    <n v="24"/>
  </r>
  <r>
    <x v="13"/>
    <m/>
    <x v="4"/>
    <s v="PR"/>
    <n v="200636"/>
    <s v="Trabajo de Fin de Máster"/>
    <n v="30"/>
    <n v="3.5"/>
    <n v="14"/>
    <n v="24"/>
  </r>
  <r>
    <x v="8"/>
    <m/>
    <x v="4"/>
    <s v="PR"/>
    <n v="200636"/>
    <s v="Trabajo de Fin de Máster"/>
    <n v="30"/>
    <n v="4.5"/>
    <n v="14"/>
    <n v="24"/>
  </r>
  <r>
    <x v="8"/>
    <m/>
    <x v="5"/>
    <s v="OB"/>
    <n v="200800"/>
    <s v="Ensenyament- Aprenentatge de les Matemàtiques (Inytoducció)"/>
    <n v="2"/>
    <n v="1.2"/>
    <m/>
    <m/>
  </r>
  <r>
    <x v="4"/>
    <m/>
    <x v="5"/>
    <s v="OB"/>
    <n v="200800"/>
    <s v="Ensenyament- Aprenentatge de les Matemàtiques (Mòdul estadística i prob)"/>
    <n v="3"/>
    <n v="10.8"/>
    <m/>
    <m/>
  </r>
  <r>
    <x v="1"/>
    <m/>
    <x v="5"/>
    <s v="OB"/>
    <n v="200800"/>
    <s v="Ensenyament- Aprenentatge de les Matemàtiques (Mòdul Nombres i Inic Àlgebra)"/>
    <n v="2"/>
    <n v="7.2"/>
    <m/>
    <m/>
  </r>
  <r>
    <x v="15"/>
    <m/>
    <x v="5"/>
    <s v="OB"/>
    <n v="200800"/>
    <s v="Ensenyament- Aprenentatge de les Matemàtiques (Mòdul Nombres i Inic Àlgebra)"/>
    <n v="2"/>
    <n v="0"/>
    <m/>
    <m/>
  </r>
  <r>
    <x v="1"/>
    <m/>
    <x v="5"/>
    <s v="OB"/>
    <n v="200800"/>
    <s v="Ensenyament- Aprenentatge de les Matemàtiques (Mòdul Funcions i introducció a l'anàlisi)"/>
    <n v="2"/>
    <n v="7.2"/>
    <m/>
    <m/>
  </r>
  <r>
    <x v="1"/>
    <m/>
    <x v="5"/>
    <s v="OB"/>
    <n v="200801"/>
    <s v="Complements de la formació en Matemàtiques (Mòdul modelització)"/>
    <n v="3"/>
    <n v="21.6"/>
    <m/>
    <m/>
  </r>
  <r>
    <x v="1"/>
    <m/>
    <x v="5"/>
    <s v="OB"/>
    <n v="200801"/>
    <s v="Complements de la formació en Matemàtiques (Mòdul història)"/>
    <n v="4"/>
    <n v="19.2"/>
    <m/>
    <m/>
  </r>
  <r>
    <x v="1"/>
    <m/>
    <x v="5"/>
    <s v="OB"/>
    <n v="200801"/>
    <s v="Complements de la formació en Matemàtiques (Mòdul Resolució problemes)"/>
    <n v="3"/>
    <n v="7.2"/>
    <m/>
    <m/>
  </r>
  <r>
    <x v="1"/>
    <m/>
    <x v="5"/>
    <s v="PR"/>
    <s v="200MFPES001"/>
    <s v="Treball Fi de Màster"/>
    <m/>
    <n v="33"/>
    <m/>
    <m/>
  </r>
  <r>
    <x v="4"/>
    <m/>
    <x v="5"/>
    <s v="PR"/>
    <s v="200MFPES001"/>
    <s v="Treball Fi de Màster"/>
    <m/>
    <n v="4.5"/>
    <m/>
    <m/>
  </r>
  <r>
    <x v="15"/>
    <m/>
    <x v="5"/>
    <s v="PR"/>
    <s v="200MFPES001"/>
    <s v="Treball Fi de Màster"/>
    <m/>
    <n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FA96758-3877-47A4-9A29-A53887EF5282}" name="PivotTable1" cacheId="9" dataOnRows="1" applyNumberFormats="0" applyBorderFormats="0" applyFontFormats="0" applyPatternFormats="0" applyAlignmentFormats="0" applyWidthHeightFormats="1" dataCaption="Datos" updatedVersion="6" showMemberPropertyTips="0" useAutoFormatting="1" itemPrintTitles="1" createdVersion="1" indent="0" compact="0" compactData="0" gridDropZones="1">
  <location ref="A25:G42" firstHeaderRow="1" firstDataRow="2" firstDataCol="1"/>
  <pivotFields count="10">
    <pivotField axis="axisRow" compact="0" outline="0" subtotalTop="0" showAll="0" includeNewItemsInFilter="1">
      <items count="17">
        <item x="8"/>
        <item x="4"/>
        <item x="3"/>
        <item x="10"/>
        <item x="9"/>
        <item x="5"/>
        <item x="1"/>
        <item x="2"/>
        <item x="14"/>
        <item h="1" x="0"/>
        <item x="6"/>
        <item x="7"/>
        <item x="15"/>
        <item x="13"/>
        <item x="11"/>
        <item x="12"/>
        <item t="default"/>
      </items>
    </pivotField>
    <pivotField compact="0" outline="0" subtotalTop="0" showAll="0" includeNewItemsInFilter="1" defaultSubtotal="0"/>
    <pivotField axis="axisCol" compact="0" outline="0" subtotalTop="0" showAll="0" includeNewItemsInFilter="1">
      <items count="8">
        <item x="2"/>
        <item x="1"/>
        <item m="1" x="6"/>
        <item x="3"/>
        <item x="4"/>
        <item x="5"/>
        <item x="0"/>
        <item t="default"/>
      </items>
    </pivotField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</pivotFields>
  <rowFields count="1">
    <field x="0"/>
  </rowFields>
  <row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10"/>
    </i>
    <i>
      <x v="11"/>
    </i>
    <i>
      <x v="12"/>
    </i>
    <i>
      <x v="13"/>
    </i>
    <i>
      <x v="14"/>
    </i>
    <i>
      <x v="15"/>
    </i>
    <i t="grand">
      <x/>
    </i>
  </rowItems>
  <colFields count="1">
    <field x="2"/>
  </colFields>
  <colItems count="6">
    <i>
      <x/>
    </i>
    <i>
      <x v="1"/>
    </i>
    <i>
      <x v="3"/>
    </i>
    <i>
      <x v="4"/>
    </i>
    <i>
      <x v="5"/>
    </i>
    <i t="grand">
      <x/>
    </i>
  </colItems>
  <dataFields count="1">
    <dataField name="Sum of Punts Docents Totals encarregats_x000a_(6)" fld="7" baseField="0" baseItem="0"/>
  </dataFields>
  <formats count="10">
    <format dxfId="57">
      <pivotArea grandRow="1" grandCol="1" outline="0" fieldPosition="0"/>
    </format>
    <format dxfId="56">
      <pivotArea field="0" type="button" dataOnly="0" labelOnly="1" outline="0" axis="axisRow" fieldPosition="0"/>
    </format>
    <format dxfId="55">
      <pivotArea dataOnly="0" labelOnly="1" outline="0" fieldPosition="0">
        <references count="1">
          <reference field="2" count="6">
            <x v="0"/>
            <x v="1"/>
            <x v="2"/>
            <x v="3"/>
            <x v="4"/>
            <x v="5"/>
          </reference>
        </references>
      </pivotArea>
    </format>
    <format dxfId="54">
      <pivotArea dataOnly="0" labelOnly="1" grandCol="1" outline="0" fieldPosition="0"/>
    </format>
    <format dxfId="53">
      <pivotArea outline="0" fieldPosition="0"/>
    </format>
    <format dxfId="52">
      <pivotArea field="0" type="button" dataOnly="0" labelOnly="1" outline="0" axis="axisRow" fieldPosition="0"/>
    </format>
    <format dxfId="51">
      <pivotArea dataOnly="0" labelOnly="1" outline="0" fieldPosition="0">
        <references count="1">
          <reference field="0" count="0"/>
        </references>
      </pivotArea>
    </format>
    <format dxfId="50">
      <pivotArea dataOnly="0" labelOnly="1" grandRow="1" outline="0" fieldPosition="0"/>
    </format>
    <format dxfId="49">
      <pivotArea dataOnly="0" labelOnly="1" outline="0" fieldPosition="0">
        <references count="1">
          <reference field="2" count="6">
            <x v="0"/>
            <x v="1"/>
            <x v="2"/>
            <x v="3"/>
            <x v="4"/>
            <x v="5"/>
          </reference>
        </references>
      </pivotArea>
    </format>
    <format dxfId="48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79144AA-2DDB-4DFF-91F5-C9DD04424AE1}" name="PivotTable2" cacheId="5" dataOnRows="1" applyNumberFormats="0" applyBorderFormats="0" applyFontFormats="0" applyPatternFormats="0" applyAlignmentFormats="0" applyWidthHeightFormats="1" dataCaption="Datos" updatedVersion="6" showMemberPropertyTips="0" useAutoFormatting="1" itemPrintTitles="1" createdVersion="1" indent="0" compact="0" compactData="0" gridDropZones="1">
  <location ref="A7:E14" firstHeaderRow="1" firstDataRow="2" firstDataCol="1"/>
  <pivotFields count="8">
    <pivotField compact="0" outline="0" subtotalTop="0" showAll="0" includeNewItemsInFilter="1"/>
    <pivotField compact="0" outline="0" subtotalTop="0" showAll="0" includeNewItemsInFilter="1" defaultSubtotal="0"/>
    <pivotField axis="axisRow" compact="0" outline="0" subtotalTop="0" showAll="0" includeNewItemsInFilter="1">
      <items count="8">
        <item x="2"/>
        <item x="1"/>
        <item m="1" x="6"/>
        <item x="3"/>
        <item x="4"/>
        <item x="5"/>
        <item h="1" x="0"/>
        <item t="default"/>
      </items>
    </pivotField>
    <pivotField axis="axisCol" compact="0" outline="0" subtotalTop="0" showAll="0" includeNewItemsInFilter="1">
      <items count="5">
        <item x="1"/>
        <item x="2"/>
        <item x="3"/>
        <item x="0"/>
        <item t="default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 defaultSubtotal="0"/>
  </pivotFields>
  <rowFields count="1">
    <field x="2"/>
  </rowFields>
  <rowItems count="6">
    <i>
      <x/>
    </i>
    <i>
      <x v="1"/>
    </i>
    <i>
      <x v="3"/>
    </i>
    <i>
      <x v="4"/>
    </i>
    <i>
      <x v="5"/>
    </i>
    <i t="grand">
      <x/>
    </i>
  </rowItems>
  <colFields count="1">
    <field x="3"/>
  </colFields>
  <colItems count="4">
    <i>
      <x/>
    </i>
    <i>
      <x v="1"/>
    </i>
    <i>
      <x v="2"/>
    </i>
    <i t="grand">
      <x/>
    </i>
  </colItems>
  <dataFields count="1">
    <dataField name="Sum of Punts Docents Totals encarregats_x000a_(6)" fld="7" baseField="0" baseItem="0"/>
  </dataFields>
  <formats count="10">
    <format dxfId="67">
      <pivotArea field="2" type="button" dataOnly="0" labelOnly="1" outline="0" axis="axisRow" fieldPosition="0"/>
    </format>
    <format dxfId="66">
      <pivotArea dataOnly="0" labelOnly="1" outline="0" fieldPosition="0">
        <references count="1">
          <reference field="3" count="3">
            <x v="0"/>
            <x v="1"/>
            <x v="2"/>
          </reference>
        </references>
      </pivotArea>
    </format>
    <format dxfId="65">
      <pivotArea dataOnly="0" labelOnly="1" grandCol="1" outline="0" fieldPosition="0"/>
    </format>
    <format dxfId="64">
      <pivotArea grandRow="1" grandCol="1" outline="0" fieldPosition="0"/>
    </format>
    <format dxfId="63">
      <pivotArea outline="0" fieldPosition="0"/>
    </format>
    <format dxfId="62">
      <pivotArea field="2" type="button" dataOnly="0" labelOnly="1" outline="0" axis="axisRow" fieldPosition="0"/>
    </format>
    <format dxfId="61">
      <pivotArea dataOnly="0" labelOnly="1" outline="0" fieldPosition="0">
        <references count="1">
          <reference field="2" count="0"/>
        </references>
      </pivotArea>
    </format>
    <format dxfId="60">
      <pivotArea dataOnly="0" labelOnly="1" grandRow="1" outline="0" fieldPosition="0"/>
    </format>
    <format dxfId="59">
      <pivotArea dataOnly="0" labelOnly="1" outline="0" fieldPosition="0">
        <references count="1">
          <reference field="3" count="3">
            <x v="0"/>
            <x v="1"/>
            <x v="2"/>
          </reference>
        </references>
      </pivotArea>
    </format>
    <format dxfId="58">
      <pivotArea dataOnly="0" labelOnly="1" grandCol="1" outline="0" fieldPosition="0"/>
    </format>
  </formats>
  <pivotTableStyleInfo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pc.edu/qualitat/ca/pantalles/infopdi/ActualitzacidelSistemadePuntsdActivitatAcadmicadelPDI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I241"/>
  <sheetViews>
    <sheetView tabSelected="1" zoomScale="145" zoomScaleNormal="145" workbookViewId="0">
      <selection sqref="A1:Y1"/>
    </sheetView>
  </sheetViews>
  <sheetFormatPr baseColWidth="10" defaultColWidth="9.1796875" defaultRowHeight="13" x14ac:dyDescent="0.3"/>
  <cols>
    <col min="1" max="1" width="6" style="3" customWidth="1"/>
    <col min="2" max="2" width="5.54296875" style="3" customWidth="1"/>
    <col min="3" max="3" width="10.7265625" style="3" customWidth="1"/>
    <col min="4" max="4" width="16.26953125" style="3" customWidth="1"/>
    <col min="5" max="5" width="11.1796875" style="3" customWidth="1"/>
    <col min="6" max="6" width="30.7265625" style="2" customWidth="1"/>
    <col min="7" max="7" width="7" style="6" customWidth="1"/>
    <col min="8" max="8" width="10.7265625" style="6" bestFit="1" customWidth="1"/>
    <col min="9" max="9" width="7.7265625" style="6" customWidth="1"/>
    <col min="10" max="10" width="9.7265625" style="6" customWidth="1"/>
    <col min="11" max="11" width="5.453125" style="2" customWidth="1"/>
    <col min="12" max="12" width="4.7265625" style="2" customWidth="1"/>
    <col min="13" max="13" width="4.26953125" style="2" customWidth="1"/>
    <col min="14" max="14" width="4.7265625" style="2" customWidth="1"/>
    <col min="15" max="16" width="8.453125" style="2" customWidth="1"/>
    <col min="17" max="19" width="5.26953125" style="2" customWidth="1"/>
    <col min="20" max="20" width="4" style="2" customWidth="1"/>
    <col min="21" max="21" width="4.7265625" style="1" customWidth="1"/>
    <col min="22" max="23" width="4.453125" style="1" customWidth="1"/>
    <col min="24" max="26" width="4.7265625" style="1" customWidth="1"/>
    <col min="27" max="29" width="4.453125" style="1" bestFit="1" customWidth="1"/>
    <col min="30" max="30" width="4.453125" style="1" customWidth="1"/>
    <col min="31" max="31" width="6.26953125" style="1" customWidth="1"/>
    <col min="32" max="33" width="7.1796875" style="1" customWidth="1"/>
    <col min="34" max="34" width="6.453125" style="1" customWidth="1"/>
    <col min="35" max="35" width="42.453125" style="129" customWidth="1"/>
    <col min="36" max="36" width="56.54296875" style="19" customWidth="1"/>
    <col min="37" max="61" width="11.453125" style="19" customWidth="1"/>
    <col min="62" max="255" width="11.453125" style="2" customWidth="1"/>
    <col min="256" max="16384" width="9.1796875" style="2"/>
  </cols>
  <sheetData>
    <row r="1" spans="1:38" ht="18" x14ac:dyDescent="0.4">
      <c r="A1" s="200" t="s">
        <v>153</v>
      </c>
      <c r="B1" s="200"/>
      <c r="C1" s="200"/>
      <c r="D1" s="200"/>
      <c r="E1" s="200"/>
      <c r="F1" s="200"/>
      <c r="G1" s="200"/>
      <c r="H1" s="200"/>
      <c r="I1" s="200"/>
      <c r="J1" s="200"/>
      <c r="K1" s="200"/>
      <c r="L1" s="200"/>
      <c r="M1" s="200"/>
      <c r="N1" s="200"/>
      <c r="O1" s="200"/>
      <c r="P1" s="200"/>
      <c r="Q1" s="200"/>
      <c r="R1" s="200"/>
      <c r="S1" s="200"/>
      <c r="T1" s="200"/>
      <c r="U1" s="200"/>
      <c r="V1" s="200"/>
      <c r="W1" s="200"/>
      <c r="X1" s="200"/>
      <c r="Y1" s="200"/>
      <c r="Z1" s="22"/>
      <c r="AA1" s="22"/>
      <c r="AB1" s="22"/>
      <c r="AC1" s="22"/>
      <c r="AD1" s="22"/>
      <c r="AE1" s="22"/>
      <c r="AF1" s="22"/>
      <c r="AG1" s="138"/>
      <c r="AH1" s="22"/>
    </row>
    <row r="2" spans="1:38" x14ac:dyDescent="0.3">
      <c r="A2" s="7"/>
      <c r="B2" s="7"/>
      <c r="C2" s="7"/>
      <c r="D2" s="7"/>
      <c r="E2" s="7"/>
      <c r="F2" s="8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</row>
    <row r="3" spans="1:38" ht="15.5" x14ac:dyDescent="0.3">
      <c r="A3" s="201" t="s">
        <v>348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</row>
    <row r="4" spans="1:38" x14ac:dyDescent="0.3">
      <c r="A4" s="202" t="s">
        <v>383</v>
      </c>
      <c r="B4" s="202"/>
      <c r="C4" s="202"/>
      <c r="D4" s="202"/>
      <c r="E4" s="202"/>
      <c r="F4" s="202"/>
      <c r="G4" s="202"/>
      <c r="H4" s="202"/>
      <c r="I4" s="202"/>
      <c r="J4" s="202"/>
      <c r="K4" s="202"/>
      <c r="L4" s="202"/>
      <c r="M4" s="202"/>
      <c r="N4" s="202"/>
      <c r="O4" s="202"/>
      <c r="P4" s="202"/>
      <c r="Q4" s="202"/>
      <c r="R4" s="202"/>
      <c r="S4" s="202"/>
      <c r="T4" s="202"/>
    </row>
    <row r="5" spans="1:38" ht="13" customHeight="1" x14ac:dyDescent="0.3">
      <c r="A5" s="189" t="s">
        <v>152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45"/>
      <c r="AA5" s="145"/>
      <c r="AB5" s="145"/>
      <c r="AC5" s="145"/>
      <c r="AD5" s="145"/>
      <c r="AE5" s="145"/>
      <c r="AF5" s="145"/>
      <c r="AG5" s="145"/>
      <c r="AH5" s="145"/>
      <c r="AI5" s="146"/>
      <c r="AJ5" s="147"/>
      <c r="AK5" s="147"/>
      <c r="AL5" s="147"/>
    </row>
    <row r="6" spans="1:38" ht="13" customHeight="1" x14ac:dyDescent="0.3">
      <c r="A6" s="189" t="s">
        <v>384</v>
      </c>
      <c r="B6" s="189"/>
      <c r="C6" s="189"/>
      <c r="D6" s="189"/>
      <c r="E6" s="189"/>
      <c r="F6" s="189"/>
      <c r="G6" s="189"/>
      <c r="H6" s="189"/>
      <c r="I6" s="189"/>
      <c r="J6" s="189"/>
      <c r="K6" s="189"/>
      <c r="L6" s="189"/>
      <c r="M6" s="189"/>
      <c r="N6" s="189"/>
      <c r="O6" s="189"/>
      <c r="P6" s="189"/>
      <c r="Q6" s="189"/>
      <c r="R6" s="189"/>
      <c r="S6" s="189"/>
      <c r="T6" s="189"/>
      <c r="U6" s="189"/>
      <c r="V6" s="189"/>
      <c r="W6" s="189"/>
      <c r="X6" s="189"/>
      <c r="Y6" s="189"/>
      <c r="Z6" s="145"/>
      <c r="AA6" s="145"/>
      <c r="AB6" s="145"/>
      <c r="AC6" s="145"/>
      <c r="AD6" s="145"/>
      <c r="AE6" s="145"/>
      <c r="AF6" s="145"/>
      <c r="AG6" s="145"/>
      <c r="AH6" s="145"/>
      <c r="AI6" s="10"/>
      <c r="AJ6" s="148"/>
      <c r="AK6" s="148"/>
      <c r="AL6" s="148"/>
    </row>
    <row r="7" spans="1:38" ht="13" customHeight="1" x14ac:dyDescent="0.3">
      <c r="A7" s="189" t="s">
        <v>385</v>
      </c>
      <c r="B7" s="189"/>
      <c r="C7" s="189"/>
      <c r="D7" s="189"/>
      <c r="E7" s="189"/>
      <c r="F7" s="189"/>
      <c r="G7" s="189"/>
      <c r="H7" s="189"/>
      <c r="I7" s="189"/>
      <c r="J7" s="189"/>
      <c r="K7" s="189"/>
      <c r="L7" s="189"/>
      <c r="M7" s="189"/>
      <c r="N7" s="189"/>
      <c r="O7" s="189"/>
      <c r="P7" s="189"/>
      <c r="Q7" s="189"/>
      <c r="R7" s="189"/>
      <c r="S7" s="189"/>
      <c r="T7" s="189"/>
      <c r="U7" s="189"/>
      <c r="V7" s="189"/>
      <c r="W7" s="189"/>
      <c r="X7" s="189"/>
      <c r="Y7" s="189"/>
      <c r="Z7" s="189"/>
      <c r="AA7" s="189"/>
      <c r="AB7" s="189"/>
      <c r="AC7" s="189"/>
      <c r="AD7" s="189"/>
      <c r="AE7" s="189"/>
      <c r="AF7" s="189"/>
      <c r="AG7" s="189"/>
      <c r="AH7" s="189"/>
      <c r="AI7" s="189"/>
      <c r="AJ7" s="148"/>
      <c r="AK7" s="148"/>
      <c r="AL7" s="148"/>
    </row>
    <row r="8" spans="1:38" ht="13" customHeight="1" x14ac:dyDescent="0.3">
      <c r="A8" s="189" t="s">
        <v>180</v>
      </c>
      <c r="B8" s="189"/>
      <c r="C8" s="189"/>
      <c r="D8" s="189"/>
      <c r="E8" s="189"/>
      <c r="F8" s="189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48"/>
      <c r="AK8" s="148"/>
      <c r="AL8" s="148"/>
    </row>
    <row r="9" spans="1:38" ht="13" customHeight="1" x14ac:dyDescent="0.3">
      <c r="A9" s="189" t="s">
        <v>168</v>
      </c>
      <c r="B9" s="189"/>
      <c r="C9" s="189"/>
      <c r="D9" s="189"/>
      <c r="E9" s="189"/>
      <c r="F9" s="189"/>
      <c r="G9" s="189"/>
      <c r="H9" s="189"/>
      <c r="I9" s="189"/>
      <c r="J9" s="189"/>
      <c r="K9" s="189"/>
      <c r="L9" s="189"/>
      <c r="M9" s="189"/>
      <c r="N9" s="189"/>
      <c r="O9" s="189"/>
      <c r="P9" s="189"/>
      <c r="Q9" s="189"/>
      <c r="R9" s="189"/>
      <c r="S9" s="189"/>
      <c r="T9" s="189"/>
      <c r="U9" s="189"/>
      <c r="V9" s="189"/>
      <c r="W9" s="189"/>
      <c r="X9" s="189"/>
      <c r="Y9" s="189"/>
      <c r="Z9" s="189"/>
      <c r="AA9" s="189"/>
      <c r="AB9" s="189"/>
      <c r="AC9" s="189"/>
      <c r="AD9" s="189"/>
      <c r="AE9" s="189"/>
      <c r="AF9" s="189"/>
      <c r="AG9" s="189"/>
      <c r="AH9" s="189"/>
      <c r="AI9" s="189"/>
      <c r="AJ9" s="147"/>
      <c r="AK9" s="147"/>
      <c r="AL9" s="147"/>
    </row>
    <row r="10" spans="1:38" ht="13" customHeight="1" x14ac:dyDescent="0.3">
      <c r="A10" s="189" t="s">
        <v>386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9"/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89"/>
      <c r="AH10" s="189"/>
      <c r="AI10" s="189"/>
      <c r="AJ10" s="147"/>
      <c r="AK10" s="147"/>
      <c r="AL10" s="147"/>
    </row>
    <row r="11" spans="1:38" x14ac:dyDescent="0.3">
      <c r="A11" s="149" t="s">
        <v>169</v>
      </c>
      <c r="B11" s="149"/>
      <c r="C11" s="145"/>
      <c r="D11" s="145"/>
      <c r="E11" s="145"/>
      <c r="F11" s="145"/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145"/>
      <c r="AH11" s="145"/>
      <c r="AI11" s="145"/>
      <c r="AJ11" s="147"/>
      <c r="AK11" s="147"/>
      <c r="AL11" s="147"/>
    </row>
    <row r="12" spans="1:38" ht="13" customHeight="1" x14ac:dyDescent="0.3">
      <c r="A12" s="189" t="s">
        <v>387</v>
      </c>
      <c r="B12" s="189"/>
      <c r="C12" s="189"/>
      <c r="D12" s="189"/>
      <c r="E12" s="189"/>
      <c r="F12" s="189"/>
      <c r="G12" s="189"/>
      <c r="H12" s="189"/>
      <c r="I12" s="189"/>
      <c r="J12" s="189"/>
      <c r="K12" s="189"/>
      <c r="L12" s="189"/>
      <c r="M12" s="189"/>
      <c r="N12" s="189"/>
      <c r="O12" s="189"/>
      <c r="P12" s="189"/>
      <c r="Q12" s="189"/>
      <c r="R12" s="189"/>
      <c r="S12" s="189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  <c r="AD12" s="189"/>
      <c r="AE12" s="189"/>
      <c r="AF12" s="189"/>
      <c r="AG12" s="189"/>
      <c r="AH12" s="189"/>
      <c r="AI12" s="189"/>
      <c r="AJ12" s="147"/>
      <c r="AK12" s="147"/>
      <c r="AL12" s="147"/>
    </row>
    <row r="13" spans="1:38" ht="13" customHeight="1" x14ac:dyDescent="0.3">
      <c r="A13" s="189" t="s">
        <v>182</v>
      </c>
      <c r="B13" s="189"/>
      <c r="C13" s="189"/>
      <c r="D13" s="189"/>
      <c r="E13" s="189"/>
      <c r="F13" s="189"/>
      <c r="G13" s="189"/>
      <c r="H13" s="189"/>
      <c r="I13" s="189"/>
      <c r="J13" s="189"/>
      <c r="K13" s="189"/>
      <c r="L13" s="189"/>
      <c r="M13" s="189"/>
      <c r="N13" s="189"/>
      <c r="O13" s="189"/>
      <c r="P13" s="189"/>
      <c r="Q13" s="189"/>
      <c r="R13" s="189"/>
      <c r="S13" s="189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  <c r="AD13" s="189"/>
      <c r="AE13" s="189"/>
      <c r="AF13" s="189"/>
      <c r="AG13" s="189"/>
      <c r="AH13" s="189"/>
      <c r="AI13" s="189"/>
      <c r="AJ13" s="189"/>
      <c r="AK13" s="189"/>
      <c r="AL13" s="189"/>
    </row>
    <row r="14" spans="1:38" x14ac:dyDescent="0.3">
      <c r="A14" s="149" t="s">
        <v>190</v>
      </c>
      <c r="B14" s="149"/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50"/>
      <c r="V14" s="150"/>
      <c r="W14" s="150"/>
      <c r="X14" s="150"/>
      <c r="Y14" s="150"/>
      <c r="Z14" s="150"/>
      <c r="AA14" s="150"/>
      <c r="AB14" s="150"/>
      <c r="AC14" s="150"/>
      <c r="AD14" s="150"/>
      <c r="AE14" s="150"/>
      <c r="AF14" s="150"/>
      <c r="AG14" s="150"/>
      <c r="AH14" s="150"/>
      <c r="AI14" s="146"/>
      <c r="AJ14" s="147"/>
      <c r="AK14" s="147"/>
      <c r="AL14" s="147"/>
    </row>
    <row r="15" spans="1:38" x14ac:dyDescent="0.3">
      <c r="A15" s="149" t="s">
        <v>187</v>
      </c>
      <c r="B15" s="149"/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50"/>
      <c r="V15" s="150"/>
      <c r="W15" s="150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46"/>
      <c r="AJ15" s="147"/>
      <c r="AK15" s="147"/>
      <c r="AL15" s="147"/>
    </row>
    <row r="16" spans="1:38" x14ac:dyDescent="0.3">
      <c r="A16" s="149" t="s">
        <v>388</v>
      </c>
      <c r="B16" s="149"/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50"/>
      <c r="V16" s="150"/>
      <c r="W16" s="150"/>
      <c r="X16" s="150"/>
      <c r="Y16" s="150"/>
      <c r="Z16" s="150"/>
      <c r="AA16" s="150"/>
      <c r="AB16" s="150"/>
      <c r="AC16" s="150"/>
      <c r="AD16" s="150"/>
      <c r="AE16" s="150"/>
      <c r="AF16" s="150"/>
      <c r="AG16" s="150"/>
      <c r="AH16" s="150"/>
      <c r="AI16" s="146"/>
      <c r="AJ16" s="147"/>
      <c r="AK16" s="147"/>
      <c r="AL16" s="147"/>
    </row>
    <row r="17" spans="1:61" x14ac:dyDescent="0.3">
      <c r="A17" s="151" t="s">
        <v>167</v>
      </c>
      <c r="B17" s="149"/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50"/>
      <c r="U17" s="150"/>
      <c r="V17" s="150"/>
      <c r="W17" s="150"/>
      <c r="X17" s="150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7"/>
      <c r="AJ17" s="147"/>
      <c r="AK17" s="147"/>
      <c r="AL17" s="147"/>
      <c r="BI17" s="2"/>
    </row>
    <row r="18" spans="1:61" x14ac:dyDescent="0.3">
      <c r="A18" s="152" t="s">
        <v>179</v>
      </c>
      <c r="B18" s="149"/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50"/>
      <c r="U18" s="150"/>
      <c r="V18" s="150"/>
      <c r="W18" s="150"/>
      <c r="X18" s="150"/>
      <c r="Y18" s="146"/>
      <c r="Z18" s="146"/>
      <c r="AA18" s="146"/>
      <c r="AB18" s="146"/>
      <c r="AC18" s="146"/>
      <c r="AD18" s="146"/>
      <c r="AE18" s="153"/>
      <c r="AF18" s="146"/>
      <c r="AG18" s="146"/>
      <c r="AH18" s="146"/>
      <c r="AI18" s="147"/>
      <c r="AJ18" s="147"/>
      <c r="AK18" s="147"/>
      <c r="AL18" s="147"/>
      <c r="BI18" s="2"/>
    </row>
    <row r="19" spans="1:61" x14ac:dyDescent="0.3">
      <c r="A19" s="154" t="s">
        <v>13</v>
      </c>
      <c r="B19" s="154"/>
      <c r="C19" s="154"/>
      <c r="D19" s="154"/>
      <c r="E19" s="155"/>
      <c r="F19" s="156"/>
      <c r="G19" s="156"/>
      <c r="H19" s="148"/>
      <c r="I19" s="148"/>
      <c r="J19" s="148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8"/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7"/>
      <c r="AJ19" s="147"/>
      <c r="AK19" s="147"/>
      <c r="AL19" s="147"/>
    </row>
    <row r="20" spans="1:61" s="4" customFormat="1" ht="11.5" x14ac:dyDescent="0.25">
      <c r="A20" s="11"/>
      <c r="B20" s="11"/>
      <c r="C20" s="11"/>
      <c r="D20" s="11"/>
      <c r="E20" s="11"/>
      <c r="F20" s="11"/>
      <c r="G20" s="12"/>
      <c r="H20" s="13"/>
      <c r="I20" s="13"/>
      <c r="J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  <c r="BC20" s="20"/>
      <c r="BD20" s="20"/>
      <c r="BE20" s="20"/>
      <c r="BF20" s="20"/>
      <c r="BG20" s="20"/>
      <c r="BH20" s="20"/>
      <c r="BI20" s="20"/>
    </row>
    <row r="21" spans="1:61" s="4" customFormat="1" ht="12.4" customHeight="1" x14ac:dyDescent="0.25">
      <c r="A21" s="204" t="s">
        <v>12</v>
      </c>
      <c r="B21" s="193" t="s">
        <v>166</v>
      </c>
      <c r="C21" s="208" t="s">
        <v>154</v>
      </c>
      <c r="D21" s="210" t="s">
        <v>155</v>
      </c>
      <c r="E21" s="190" t="s">
        <v>170</v>
      </c>
      <c r="F21" s="190" t="s">
        <v>171</v>
      </c>
      <c r="G21" s="212" t="s">
        <v>172</v>
      </c>
      <c r="H21" s="206" t="s">
        <v>183</v>
      </c>
      <c r="I21" s="183" t="s">
        <v>173</v>
      </c>
      <c r="J21" s="183" t="s">
        <v>174</v>
      </c>
      <c r="K21" s="192" t="s">
        <v>175</v>
      </c>
      <c r="L21" s="192"/>
      <c r="M21" s="192"/>
      <c r="N21" s="192"/>
      <c r="O21" s="183" t="s">
        <v>176</v>
      </c>
      <c r="P21" s="183" t="s">
        <v>177</v>
      </c>
      <c r="Q21" s="192" t="s">
        <v>178</v>
      </c>
      <c r="R21" s="192"/>
      <c r="S21" s="192"/>
      <c r="T21" s="192"/>
      <c r="U21" s="187" t="s">
        <v>2</v>
      </c>
      <c r="V21" s="188"/>
      <c r="W21" s="188"/>
      <c r="X21" s="188"/>
      <c r="Y21" s="188"/>
      <c r="Z21" s="197" t="s">
        <v>185</v>
      </c>
      <c r="AA21" s="198"/>
      <c r="AB21" s="198"/>
      <c r="AC21" s="198"/>
      <c r="AD21" s="198"/>
      <c r="AE21" s="198"/>
      <c r="AF21" s="198"/>
      <c r="AG21" s="198"/>
      <c r="AH21" s="199"/>
      <c r="AI21" s="185" t="s">
        <v>367</v>
      </c>
      <c r="AJ21" s="171" t="s">
        <v>368</v>
      </c>
      <c r="AK21" s="171" t="s">
        <v>369</v>
      </c>
      <c r="AL21" s="171" t="s">
        <v>370</v>
      </c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</row>
    <row r="22" spans="1:61" s="4" customFormat="1" ht="18.75" customHeight="1" x14ac:dyDescent="0.25">
      <c r="A22" s="204"/>
      <c r="B22" s="193"/>
      <c r="C22" s="209"/>
      <c r="D22" s="210"/>
      <c r="E22" s="190"/>
      <c r="F22" s="190"/>
      <c r="G22" s="212"/>
      <c r="H22" s="206"/>
      <c r="I22" s="184"/>
      <c r="J22" s="184"/>
      <c r="K22" s="192"/>
      <c r="L22" s="192"/>
      <c r="M22" s="192"/>
      <c r="N22" s="192"/>
      <c r="O22" s="184"/>
      <c r="P22" s="184"/>
      <c r="Q22" s="192"/>
      <c r="R22" s="192"/>
      <c r="S22" s="192"/>
      <c r="T22" s="192"/>
      <c r="U22" s="203" t="s">
        <v>1</v>
      </c>
      <c r="V22" s="203"/>
      <c r="W22" s="203"/>
      <c r="X22" s="203"/>
      <c r="Y22" s="203"/>
      <c r="Z22" s="172" t="s">
        <v>181</v>
      </c>
      <c r="AA22" s="172"/>
      <c r="AB22" s="172"/>
      <c r="AC22" s="172"/>
      <c r="AD22" s="172"/>
      <c r="AE22" s="173" t="s">
        <v>184</v>
      </c>
      <c r="AF22" s="173" t="s">
        <v>389</v>
      </c>
      <c r="AG22" s="173" t="s">
        <v>188</v>
      </c>
      <c r="AH22" s="195" t="s">
        <v>189</v>
      </c>
      <c r="AI22" s="185"/>
      <c r="AJ22" s="171"/>
      <c r="AK22" s="171"/>
      <c r="AL22" s="171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</row>
    <row r="23" spans="1:61" s="5" customFormat="1" ht="18.75" customHeight="1" x14ac:dyDescent="0.25">
      <c r="A23" s="205"/>
      <c r="B23" s="194"/>
      <c r="C23" s="209"/>
      <c r="D23" s="211"/>
      <c r="E23" s="191"/>
      <c r="F23" s="191"/>
      <c r="G23" s="213"/>
      <c r="H23" s="207"/>
      <c r="I23" s="184"/>
      <c r="J23" s="184"/>
      <c r="K23" s="23" t="s">
        <v>3</v>
      </c>
      <c r="L23" s="24" t="s">
        <v>4</v>
      </c>
      <c r="M23" s="25" t="s">
        <v>0</v>
      </c>
      <c r="N23" s="25" t="s">
        <v>5</v>
      </c>
      <c r="O23" s="184"/>
      <c r="P23" s="184"/>
      <c r="Q23" s="23" t="s">
        <v>3</v>
      </c>
      <c r="R23" s="24" t="s">
        <v>4</v>
      </c>
      <c r="S23" s="25" t="s">
        <v>0</v>
      </c>
      <c r="T23" s="25" t="s">
        <v>5</v>
      </c>
      <c r="U23" s="26" t="s">
        <v>3</v>
      </c>
      <c r="V23" s="26" t="s">
        <v>4</v>
      </c>
      <c r="W23" s="25" t="s">
        <v>0</v>
      </c>
      <c r="X23" s="25" t="s">
        <v>5</v>
      </c>
      <c r="Y23" s="27" t="s">
        <v>186</v>
      </c>
      <c r="Z23" s="157" t="s">
        <v>3</v>
      </c>
      <c r="AA23" s="157" t="s">
        <v>4</v>
      </c>
      <c r="AB23" s="158" t="s">
        <v>0</v>
      </c>
      <c r="AC23" s="158" t="s">
        <v>5</v>
      </c>
      <c r="AD23" s="159" t="s">
        <v>186</v>
      </c>
      <c r="AE23" s="174"/>
      <c r="AF23" s="174"/>
      <c r="AG23" s="174"/>
      <c r="AH23" s="196"/>
      <c r="AI23" s="186"/>
      <c r="AJ23" s="182"/>
      <c r="AK23" s="171"/>
      <c r="AL23" s="171"/>
      <c r="AM23" s="21"/>
      <c r="AN23" s="21"/>
      <c r="AO23" s="21"/>
      <c r="AP23" s="21"/>
      <c r="AQ23" s="21"/>
      <c r="AR23" s="21"/>
      <c r="AS23" s="21"/>
      <c r="AT23" s="21"/>
      <c r="AU23" s="21"/>
      <c r="AV23" s="21"/>
      <c r="AW23" s="21"/>
      <c r="AX23" s="21"/>
      <c r="AY23" s="21"/>
      <c r="AZ23" s="21"/>
      <c r="BA23" s="21"/>
      <c r="BB23" s="21"/>
      <c r="BC23" s="21"/>
      <c r="BD23" s="21"/>
      <c r="BE23" s="21"/>
      <c r="BF23" s="21"/>
      <c r="BG23" s="21"/>
      <c r="BH23" s="21"/>
      <c r="BI23" s="21"/>
    </row>
    <row r="24" spans="1:61" ht="15.4" customHeight="1" x14ac:dyDescent="0.35">
      <c r="A24" s="28">
        <v>749</v>
      </c>
      <c r="B24" s="28"/>
      <c r="C24" s="28" t="s">
        <v>193</v>
      </c>
      <c r="D24" s="28" t="s">
        <v>194</v>
      </c>
      <c r="E24" s="29">
        <v>200001</v>
      </c>
      <c r="F24" s="30" t="s">
        <v>195</v>
      </c>
      <c r="G24" s="31">
        <v>7.5</v>
      </c>
      <c r="H24" s="31">
        <f t="shared" ref="H24:H52" si="0">IF(AND($A24&lt;&gt;1004,$A24&lt;&gt;915,$A24&lt;&gt;410), ROUND(((((($K24+$Q24)*$U24)+(($L24+$R24)*$V24)+(($M24+$S24)*$W24)+(($N24+$T24)*$X24))*$G24)/10*3),2),0)</f>
        <v>54</v>
      </c>
      <c r="I24" s="31">
        <v>85</v>
      </c>
      <c r="J24" s="31">
        <v>85</v>
      </c>
      <c r="K24" s="32">
        <v>2</v>
      </c>
      <c r="L24" s="32"/>
      <c r="M24" s="32">
        <v>2</v>
      </c>
      <c r="N24" s="33">
        <v>4</v>
      </c>
      <c r="O24" s="33"/>
      <c r="P24" s="33"/>
      <c r="Q24" s="32"/>
      <c r="R24" s="32"/>
      <c r="S24" s="32"/>
      <c r="T24" s="32"/>
      <c r="U24" s="31">
        <v>6</v>
      </c>
      <c r="V24" s="31"/>
      <c r="W24" s="31">
        <v>4</v>
      </c>
      <c r="X24" s="31">
        <v>1</v>
      </c>
      <c r="Y24" s="34">
        <f t="shared" ref="Y24:Y46" si="1">SUM(U24:X24)</f>
        <v>11</v>
      </c>
      <c r="Z24" s="108">
        <v>3</v>
      </c>
      <c r="AA24" s="108">
        <v>0</v>
      </c>
      <c r="AB24" s="108">
        <v>2</v>
      </c>
      <c r="AC24" s="108">
        <v>0.5</v>
      </c>
      <c r="AD24" s="108">
        <f t="shared" ref="AD24" si="2">SUM(Z24:AC24)</f>
        <v>5.5</v>
      </c>
      <c r="AE24" s="108">
        <v>15</v>
      </c>
      <c r="AF24" s="108">
        <v>0</v>
      </c>
      <c r="AG24" s="160">
        <f>(Z24*(K24+Q24))*(AE24+AF24)+(AA24*(L24+R24)+AB24*(M24+S24)+AC24*(N24+T24))*AE24</f>
        <v>180</v>
      </c>
      <c r="AH24" s="109">
        <f>IF(AND($A24&lt;&gt;1004,$A24&lt;&gt;915,$A24&lt;&gt;410),AG24*3/10,0)</f>
        <v>54</v>
      </c>
      <c r="AI24" s="131"/>
      <c r="AJ24" s="49" t="s">
        <v>403</v>
      </c>
      <c r="AK24" s="37">
        <f t="shared" ref="AK24:AK52" si="3">IF($A24=1004,ROUND((((($K24+$Q24)*$U24)+(($L24+$R24)*$V24)+(($M24+$S24)*$W24)+(($N24+$T24)*$X24))*$G24)/10*3,2),0)</f>
        <v>0</v>
      </c>
      <c r="AL24" s="37">
        <f t="shared" ref="AL24:AL52" si="4">IF(OR($A24=410,$A24=915),ROUND((((($K24+$Q24)*$U24)+(($L24+$R24)*$V24)+(($M24+$S24)*$W24)+(($N24+$T24)*$X24))*$G24)/10*3,2),0)</f>
        <v>0</v>
      </c>
    </row>
    <row r="25" spans="1:61" ht="14.5" x14ac:dyDescent="0.35">
      <c r="A25" s="28">
        <v>749</v>
      </c>
      <c r="B25" s="28"/>
      <c r="C25" s="28" t="s">
        <v>193</v>
      </c>
      <c r="D25" s="28" t="s">
        <v>194</v>
      </c>
      <c r="E25" s="29">
        <v>200002</v>
      </c>
      <c r="F25" s="30" t="s">
        <v>196</v>
      </c>
      <c r="G25" s="31">
        <v>7.5</v>
      </c>
      <c r="H25" s="31">
        <f t="shared" si="0"/>
        <v>54</v>
      </c>
      <c r="I25" s="31">
        <v>81</v>
      </c>
      <c r="J25" s="31">
        <v>81</v>
      </c>
      <c r="K25" s="32">
        <v>2</v>
      </c>
      <c r="L25" s="32"/>
      <c r="M25" s="32">
        <v>2</v>
      </c>
      <c r="N25" s="33">
        <v>4</v>
      </c>
      <c r="O25" s="33"/>
      <c r="P25" s="33"/>
      <c r="Q25" s="32"/>
      <c r="R25" s="32"/>
      <c r="S25" s="32"/>
      <c r="T25" s="32"/>
      <c r="U25" s="31">
        <v>6</v>
      </c>
      <c r="V25" s="31"/>
      <c r="W25" s="31">
        <v>4</v>
      </c>
      <c r="X25" s="31">
        <v>1</v>
      </c>
      <c r="Y25" s="34">
        <f t="shared" si="1"/>
        <v>11</v>
      </c>
      <c r="Z25" s="108">
        <v>3</v>
      </c>
      <c r="AA25" s="108">
        <v>0</v>
      </c>
      <c r="AB25" s="108">
        <v>2</v>
      </c>
      <c r="AC25" s="108">
        <v>0.5</v>
      </c>
      <c r="AD25" s="108">
        <f t="shared" ref="AD25:AD93" si="5">SUM(Z25:AC25)</f>
        <v>5.5</v>
      </c>
      <c r="AE25" s="108">
        <v>15</v>
      </c>
      <c r="AF25" s="108">
        <v>0</v>
      </c>
      <c r="AG25" s="160">
        <f t="shared" ref="AG25:AG86" si="6">(Z25*(K25+Q25))*(AE25+AF25)+(AA25*(L25+R25)+AB25*(M25+S25)+AC25*(N25+T25))*AE25</f>
        <v>180</v>
      </c>
      <c r="AH25" s="109">
        <f t="shared" ref="AH25:AH78" si="7">IF(AND($A25&lt;&gt;1004,$A25&lt;&gt;915,$A25&lt;&gt;410),AG25*3/10,0)</f>
        <v>54</v>
      </c>
      <c r="AI25" s="131"/>
      <c r="AJ25" s="49" t="s">
        <v>404</v>
      </c>
      <c r="AK25" s="37">
        <f t="shared" si="3"/>
        <v>0</v>
      </c>
      <c r="AL25" s="37">
        <f t="shared" si="4"/>
        <v>0</v>
      </c>
    </row>
    <row r="26" spans="1:61" ht="14.5" x14ac:dyDescent="0.35">
      <c r="A26" s="38">
        <v>749</v>
      </c>
      <c r="B26" s="38"/>
      <c r="C26" s="38" t="s">
        <v>193</v>
      </c>
      <c r="D26" s="38" t="s">
        <v>194</v>
      </c>
      <c r="E26" s="39">
        <v>200003</v>
      </c>
      <c r="F26" s="40" t="s">
        <v>197</v>
      </c>
      <c r="G26" s="41">
        <v>7.5</v>
      </c>
      <c r="H26" s="31">
        <f t="shared" si="0"/>
        <v>45</v>
      </c>
      <c r="I26" s="31">
        <v>59</v>
      </c>
      <c r="J26" s="31">
        <v>59</v>
      </c>
      <c r="K26" s="42">
        <v>2</v>
      </c>
      <c r="L26" s="42"/>
      <c r="M26" s="42">
        <v>1</v>
      </c>
      <c r="N26" s="43">
        <v>4</v>
      </c>
      <c r="O26" s="43"/>
      <c r="P26" s="43"/>
      <c r="Q26" s="42"/>
      <c r="R26" s="42"/>
      <c r="S26" s="42"/>
      <c r="T26" s="42"/>
      <c r="U26" s="41">
        <v>6</v>
      </c>
      <c r="V26" s="41"/>
      <c r="W26" s="31">
        <v>4</v>
      </c>
      <c r="X26" s="31">
        <v>1</v>
      </c>
      <c r="Y26" s="34">
        <f t="shared" ref="Y26" si="8">SUM(U26:X26)</f>
        <v>11</v>
      </c>
      <c r="Z26" s="108">
        <v>3</v>
      </c>
      <c r="AA26" s="108">
        <v>0</v>
      </c>
      <c r="AB26" s="108">
        <v>2</v>
      </c>
      <c r="AC26" s="108">
        <v>0.5</v>
      </c>
      <c r="AD26" s="108">
        <f t="shared" ref="AD26" si="9">SUM(Z26:AC26)</f>
        <v>5.5</v>
      </c>
      <c r="AE26" s="108">
        <v>15</v>
      </c>
      <c r="AF26" s="108">
        <v>0</v>
      </c>
      <c r="AG26" s="160">
        <f t="shared" ref="AG26" si="10">(Z26*(K26+Q26))*(AE26+AF26)+(AA26*(L26+R26)+AB26*(M26+S26)+AC26*(N26+T26))*AE26</f>
        <v>150</v>
      </c>
      <c r="AH26" s="109">
        <f t="shared" ref="AH26" si="11">IF(AND($A26&lt;&gt;1004,$A26&lt;&gt;915,$A26&lt;&gt;410),AG26*3/10,0)</f>
        <v>45</v>
      </c>
      <c r="AI26" s="131"/>
      <c r="AJ26" s="49" t="s">
        <v>405</v>
      </c>
      <c r="AK26" s="37">
        <f t="shared" si="3"/>
        <v>0</v>
      </c>
      <c r="AL26" s="37">
        <f t="shared" si="4"/>
        <v>0</v>
      </c>
    </row>
    <row r="27" spans="1:61" ht="14.5" x14ac:dyDescent="0.35">
      <c r="A27" s="38">
        <v>751</v>
      </c>
      <c r="B27" s="38"/>
      <c r="C27" s="38" t="s">
        <v>193</v>
      </c>
      <c r="D27" s="38" t="s">
        <v>194</v>
      </c>
      <c r="E27" s="39">
        <v>200003</v>
      </c>
      <c r="F27" s="40" t="s">
        <v>197</v>
      </c>
      <c r="G27" s="41">
        <v>7.5</v>
      </c>
      <c r="H27" s="31">
        <f t="shared" si="0"/>
        <v>9</v>
      </c>
      <c r="I27" s="31">
        <v>59</v>
      </c>
      <c r="J27" s="31">
        <v>59</v>
      </c>
      <c r="K27" s="42"/>
      <c r="L27" s="42"/>
      <c r="M27" s="42">
        <v>1</v>
      </c>
      <c r="N27" s="43"/>
      <c r="O27" s="43"/>
      <c r="P27" s="43"/>
      <c r="Q27" s="42"/>
      <c r="R27" s="42"/>
      <c r="S27" s="42"/>
      <c r="T27" s="42"/>
      <c r="U27" s="41">
        <v>6</v>
      </c>
      <c r="V27" s="41"/>
      <c r="W27" s="31">
        <v>4</v>
      </c>
      <c r="X27" s="31">
        <v>1</v>
      </c>
      <c r="Y27" s="34">
        <f t="shared" si="1"/>
        <v>11</v>
      </c>
      <c r="Z27" s="108">
        <v>3</v>
      </c>
      <c r="AA27" s="108">
        <v>0</v>
      </c>
      <c r="AB27" s="108">
        <v>2</v>
      </c>
      <c r="AC27" s="108">
        <v>0.5</v>
      </c>
      <c r="AD27" s="108">
        <f t="shared" si="5"/>
        <v>5.5</v>
      </c>
      <c r="AE27" s="108">
        <v>15</v>
      </c>
      <c r="AF27" s="108">
        <v>0</v>
      </c>
      <c r="AG27" s="160">
        <f t="shared" si="6"/>
        <v>30</v>
      </c>
      <c r="AH27" s="109">
        <f t="shared" si="7"/>
        <v>9</v>
      </c>
      <c r="AI27" s="131"/>
      <c r="AJ27" s="49" t="s">
        <v>412</v>
      </c>
      <c r="AK27" s="37">
        <f t="shared" si="3"/>
        <v>0</v>
      </c>
      <c r="AL27" s="37">
        <f t="shared" si="4"/>
        <v>0</v>
      </c>
    </row>
    <row r="28" spans="1:61" ht="14.5" x14ac:dyDescent="0.35">
      <c r="A28" s="44">
        <v>723</v>
      </c>
      <c r="B28" s="44"/>
      <c r="C28" s="28" t="s">
        <v>193</v>
      </c>
      <c r="D28" s="44" t="s">
        <v>194</v>
      </c>
      <c r="E28" s="45">
        <v>200011</v>
      </c>
      <c r="F28" s="46" t="s">
        <v>165</v>
      </c>
      <c r="G28" s="32">
        <v>7.5</v>
      </c>
      <c r="H28" s="31">
        <f t="shared" si="0"/>
        <v>58.5</v>
      </c>
      <c r="I28" s="31">
        <v>88</v>
      </c>
      <c r="J28" s="31">
        <v>88</v>
      </c>
      <c r="K28" s="32">
        <v>2</v>
      </c>
      <c r="L28" s="32"/>
      <c r="M28" s="31">
        <v>3</v>
      </c>
      <c r="N28" s="33"/>
      <c r="O28" s="33"/>
      <c r="P28" s="33"/>
      <c r="Q28" s="32"/>
      <c r="R28" s="32"/>
      <c r="S28" s="32"/>
      <c r="T28" s="32"/>
      <c r="U28" s="32">
        <v>4</v>
      </c>
      <c r="V28" s="32"/>
      <c r="W28" s="32">
        <v>6</v>
      </c>
      <c r="X28" s="32">
        <v>1</v>
      </c>
      <c r="Y28" s="47">
        <f t="shared" si="1"/>
        <v>11</v>
      </c>
      <c r="Z28" s="108">
        <v>2</v>
      </c>
      <c r="AA28" s="108">
        <v>0</v>
      </c>
      <c r="AB28" s="108">
        <v>3</v>
      </c>
      <c r="AC28" s="108">
        <v>0.5</v>
      </c>
      <c r="AD28" s="108">
        <f t="shared" si="5"/>
        <v>5.5</v>
      </c>
      <c r="AE28" s="108">
        <v>15</v>
      </c>
      <c r="AF28" s="108">
        <v>0</v>
      </c>
      <c r="AG28" s="160">
        <f t="shared" si="6"/>
        <v>195</v>
      </c>
      <c r="AH28" s="109">
        <f t="shared" si="7"/>
        <v>58.5</v>
      </c>
      <c r="AI28" s="132"/>
      <c r="AJ28" s="49" t="s">
        <v>397</v>
      </c>
      <c r="AK28" s="37">
        <f t="shared" si="3"/>
        <v>0</v>
      </c>
      <c r="AL28" s="37">
        <f t="shared" si="4"/>
        <v>0</v>
      </c>
    </row>
    <row r="29" spans="1:61" ht="14.5" x14ac:dyDescent="0.35">
      <c r="A29" s="44">
        <v>749</v>
      </c>
      <c r="B29" s="44"/>
      <c r="C29" s="28" t="s">
        <v>193</v>
      </c>
      <c r="D29" s="44" t="s">
        <v>194</v>
      </c>
      <c r="E29" s="45">
        <v>200001</v>
      </c>
      <c r="F29" s="46" t="s">
        <v>195</v>
      </c>
      <c r="G29" s="32">
        <v>7.5</v>
      </c>
      <c r="H29" s="31">
        <f t="shared" si="0"/>
        <v>13.5</v>
      </c>
      <c r="I29" s="31"/>
      <c r="J29" s="31"/>
      <c r="K29" s="32"/>
      <c r="L29" s="32"/>
      <c r="M29" s="32"/>
      <c r="N29" s="33"/>
      <c r="O29" s="33"/>
      <c r="P29" s="33"/>
      <c r="Q29" s="31">
        <v>1</v>
      </c>
      <c r="R29" s="31"/>
      <c r="S29" s="31"/>
      <c r="T29" s="32"/>
      <c r="U29" s="32">
        <v>6</v>
      </c>
      <c r="V29" s="32"/>
      <c r="W29" s="32">
        <v>4</v>
      </c>
      <c r="X29" s="32">
        <v>1</v>
      </c>
      <c r="Y29" s="47">
        <f>SUM(U29:X29)</f>
        <v>11</v>
      </c>
      <c r="Z29" s="108">
        <v>3</v>
      </c>
      <c r="AA29" s="108">
        <v>0</v>
      </c>
      <c r="AB29" s="108">
        <v>2</v>
      </c>
      <c r="AC29" s="108">
        <v>0.5</v>
      </c>
      <c r="AD29" s="108">
        <f t="shared" si="5"/>
        <v>5.5</v>
      </c>
      <c r="AE29" s="108">
        <v>15</v>
      </c>
      <c r="AF29" s="108">
        <v>0</v>
      </c>
      <c r="AG29" s="160">
        <f t="shared" si="6"/>
        <v>45</v>
      </c>
      <c r="AH29" s="109">
        <f t="shared" si="7"/>
        <v>13.5</v>
      </c>
      <c r="AI29" s="132"/>
      <c r="AJ29" s="49" t="s">
        <v>349</v>
      </c>
      <c r="AK29" s="37">
        <f t="shared" si="3"/>
        <v>0</v>
      </c>
      <c r="AL29" s="37">
        <f t="shared" si="4"/>
        <v>0</v>
      </c>
    </row>
    <row r="30" spans="1:61" ht="14.5" x14ac:dyDescent="0.35">
      <c r="A30" s="44">
        <v>749</v>
      </c>
      <c r="B30" s="44"/>
      <c r="C30" s="38" t="s">
        <v>193</v>
      </c>
      <c r="D30" s="44" t="s">
        <v>194</v>
      </c>
      <c r="E30" s="45">
        <v>200002</v>
      </c>
      <c r="F30" s="46" t="s">
        <v>196</v>
      </c>
      <c r="G30" s="32">
        <v>7.5</v>
      </c>
      <c r="H30" s="31">
        <f t="shared" si="0"/>
        <v>13.5</v>
      </c>
      <c r="I30" s="31"/>
      <c r="J30" s="31"/>
      <c r="K30" s="32"/>
      <c r="L30" s="32"/>
      <c r="M30" s="32"/>
      <c r="N30" s="33"/>
      <c r="O30" s="33"/>
      <c r="P30" s="33"/>
      <c r="Q30" s="31">
        <v>1</v>
      </c>
      <c r="R30" s="31"/>
      <c r="S30" s="31"/>
      <c r="T30" s="32"/>
      <c r="U30" s="32">
        <v>6</v>
      </c>
      <c r="V30" s="32"/>
      <c r="W30" s="32">
        <v>4</v>
      </c>
      <c r="X30" s="32">
        <v>1</v>
      </c>
      <c r="Y30" s="47">
        <f>SUM(U30:X30)</f>
        <v>11</v>
      </c>
      <c r="Z30" s="108">
        <v>3</v>
      </c>
      <c r="AA30" s="108">
        <v>0</v>
      </c>
      <c r="AB30" s="108">
        <v>2</v>
      </c>
      <c r="AC30" s="108">
        <v>0.5</v>
      </c>
      <c r="AD30" s="108">
        <f t="shared" si="5"/>
        <v>5.5</v>
      </c>
      <c r="AE30" s="108">
        <v>15</v>
      </c>
      <c r="AF30" s="108">
        <v>0</v>
      </c>
      <c r="AG30" s="160">
        <f t="shared" si="6"/>
        <v>45</v>
      </c>
      <c r="AH30" s="109">
        <f t="shared" si="7"/>
        <v>13.5</v>
      </c>
      <c r="AI30" s="132"/>
      <c r="AJ30" s="49" t="s">
        <v>349</v>
      </c>
      <c r="AK30" s="37">
        <f t="shared" si="3"/>
        <v>0</v>
      </c>
      <c r="AL30" s="37">
        <f t="shared" si="4"/>
        <v>0</v>
      </c>
    </row>
    <row r="31" spans="1:61" ht="14.5" x14ac:dyDescent="0.35">
      <c r="A31" s="50">
        <v>749</v>
      </c>
      <c r="B31" s="50"/>
      <c r="C31" s="28" t="s">
        <v>193</v>
      </c>
      <c r="D31" s="50" t="s">
        <v>194</v>
      </c>
      <c r="E31" s="51">
        <v>200003</v>
      </c>
      <c r="F31" s="52" t="s">
        <v>197</v>
      </c>
      <c r="G31" s="42">
        <v>7.5</v>
      </c>
      <c r="H31" s="31">
        <f t="shared" si="0"/>
        <v>9</v>
      </c>
      <c r="I31" s="31"/>
      <c r="J31" s="31"/>
      <c r="K31" s="42"/>
      <c r="L31" s="42"/>
      <c r="M31" s="42"/>
      <c r="N31" s="43"/>
      <c r="O31" s="43"/>
      <c r="P31" s="43"/>
      <c r="Q31" s="41"/>
      <c r="R31" s="41"/>
      <c r="S31" s="41">
        <v>1</v>
      </c>
      <c r="T31" s="42"/>
      <c r="U31" s="42">
        <v>6</v>
      </c>
      <c r="V31" s="42"/>
      <c r="W31" s="32">
        <v>4</v>
      </c>
      <c r="X31" s="32">
        <v>1</v>
      </c>
      <c r="Y31" s="47">
        <f>SUM(U31:X31)</f>
        <v>11</v>
      </c>
      <c r="Z31" s="108">
        <v>3</v>
      </c>
      <c r="AA31" s="108">
        <v>0</v>
      </c>
      <c r="AB31" s="108">
        <v>2</v>
      </c>
      <c r="AC31" s="108">
        <v>0.5</v>
      </c>
      <c r="AD31" s="108">
        <f t="shared" si="5"/>
        <v>5.5</v>
      </c>
      <c r="AE31" s="108">
        <v>15</v>
      </c>
      <c r="AF31" s="108">
        <v>0</v>
      </c>
      <c r="AG31" s="160">
        <f t="shared" si="6"/>
        <v>30</v>
      </c>
      <c r="AH31" s="109">
        <f t="shared" si="7"/>
        <v>9</v>
      </c>
      <c r="AI31" s="132"/>
      <c r="AJ31" s="49" t="s">
        <v>349</v>
      </c>
      <c r="AK31" s="37">
        <f t="shared" si="3"/>
        <v>0</v>
      </c>
      <c r="AL31" s="37">
        <f t="shared" si="4"/>
        <v>0</v>
      </c>
    </row>
    <row r="32" spans="1:61" ht="14.5" x14ac:dyDescent="0.35">
      <c r="A32" s="44">
        <v>723</v>
      </c>
      <c r="B32" s="44"/>
      <c r="C32" s="28" t="s">
        <v>193</v>
      </c>
      <c r="D32" s="44" t="s">
        <v>194</v>
      </c>
      <c r="E32" s="45">
        <v>200011</v>
      </c>
      <c r="F32" s="46" t="s">
        <v>165</v>
      </c>
      <c r="G32" s="32">
        <v>7.5</v>
      </c>
      <c r="H32" s="31">
        <f t="shared" si="0"/>
        <v>0</v>
      </c>
      <c r="I32" s="31"/>
      <c r="J32" s="31"/>
      <c r="K32" s="32"/>
      <c r="L32" s="32"/>
      <c r="M32" s="32"/>
      <c r="N32" s="33"/>
      <c r="O32" s="33"/>
      <c r="P32" s="33"/>
      <c r="Q32" s="31"/>
      <c r="R32" s="31"/>
      <c r="S32" s="31"/>
      <c r="T32" s="32"/>
      <c r="U32" s="32">
        <v>4</v>
      </c>
      <c r="V32" s="32"/>
      <c r="W32" s="32">
        <v>6</v>
      </c>
      <c r="X32" s="32">
        <v>1</v>
      </c>
      <c r="Y32" s="47">
        <f>SUM(U32:X32)</f>
        <v>11</v>
      </c>
      <c r="Z32" s="108">
        <v>2</v>
      </c>
      <c r="AA32" s="108">
        <v>0</v>
      </c>
      <c r="AB32" s="108">
        <v>3</v>
      </c>
      <c r="AC32" s="108">
        <v>0.5</v>
      </c>
      <c r="AD32" s="108">
        <f t="shared" si="5"/>
        <v>5.5</v>
      </c>
      <c r="AE32" s="108">
        <v>15</v>
      </c>
      <c r="AF32" s="108">
        <v>0</v>
      </c>
      <c r="AG32" s="160">
        <f t="shared" si="6"/>
        <v>0</v>
      </c>
      <c r="AH32" s="109">
        <f t="shared" si="7"/>
        <v>0</v>
      </c>
      <c r="AI32" s="132"/>
      <c r="AJ32" s="49" t="s">
        <v>398</v>
      </c>
      <c r="AK32" s="37">
        <f t="shared" si="3"/>
        <v>0</v>
      </c>
      <c r="AL32" s="37">
        <f t="shared" si="4"/>
        <v>0</v>
      </c>
    </row>
    <row r="33" spans="1:38" ht="14.5" x14ac:dyDescent="0.35">
      <c r="A33" s="44">
        <v>749</v>
      </c>
      <c r="B33" s="44"/>
      <c r="C33" s="28" t="s">
        <v>193</v>
      </c>
      <c r="D33" s="44" t="s">
        <v>194</v>
      </c>
      <c r="E33" s="45">
        <v>200004</v>
      </c>
      <c r="F33" s="46" t="s">
        <v>198</v>
      </c>
      <c r="G33" s="32">
        <v>7.5</v>
      </c>
      <c r="H33" s="31">
        <f t="shared" si="0"/>
        <v>45</v>
      </c>
      <c r="I33" s="31"/>
      <c r="J33" s="31"/>
      <c r="K33" s="32"/>
      <c r="L33" s="32"/>
      <c r="M33" s="32"/>
      <c r="N33" s="33"/>
      <c r="O33" s="33">
        <v>83</v>
      </c>
      <c r="P33" s="33">
        <v>83</v>
      </c>
      <c r="Q33" s="31">
        <v>2</v>
      </c>
      <c r="R33" s="31"/>
      <c r="S33" s="31">
        <v>2</v>
      </c>
      <c r="T33" s="32"/>
      <c r="U33" s="32">
        <v>6</v>
      </c>
      <c r="V33" s="32"/>
      <c r="W33" s="32">
        <v>4</v>
      </c>
      <c r="X33" s="32">
        <v>1</v>
      </c>
      <c r="Y33" s="47">
        <f t="shared" si="1"/>
        <v>11</v>
      </c>
      <c r="Z33" s="108">
        <v>3</v>
      </c>
      <c r="AA33" s="108">
        <v>0</v>
      </c>
      <c r="AB33" s="108">
        <v>2</v>
      </c>
      <c r="AC33" s="108">
        <v>0.5</v>
      </c>
      <c r="AD33" s="108">
        <f t="shared" si="5"/>
        <v>5.5</v>
      </c>
      <c r="AE33" s="108">
        <v>15</v>
      </c>
      <c r="AF33" s="108">
        <v>0</v>
      </c>
      <c r="AG33" s="160">
        <f t="shared" si="6"/>
        <v>150</v>
      </c>
      <c r="AH33" s="109">
        <f t="shared" si="7"/>
        <v>45</v>
      </c>
      <c r="AI33" s="132"/>
      <c r="AJ33" s="36"/>
      <c r="AK33" s="37">
        <f t="shared" si="3"/>
        <v>0</v>
      </c>
      <c r="AL33" s="37">
        <f t="shared" si="4"/>
        <v>0</v>
      </c>
    </row>
    <row r="34" spans="1:38" ht="14.5" x14ac:dyDescent="0.35">
      <c r="A34" s="50">
        <v>749</v>
      </c>
      <c r="B34" s="50"/>
      <c r="C34" s="28" t="s">
        <v>193</v>
      </c>
      <c r="D34" s="50" t="s">
        <v>194</v>
      </c>
      <c r="E34" s="51">
        <v>200005</v>
      </c>
      <c r="F34" s="52" t="s">
        <v>199</v>
      </c>
      <c r="G34" s="42">
        <v>7.5</v>
      </c>
      <c r="H34" s="31">
        <f t="shared" si="0"/>
        <v>45</v>
      </c>
      <c r="I34" s="31"/>
      <c r="J34" s="31"/>
      <c r="K34" s="42"/>
      <c r="L34" s="42"/>
      <c r="M34" s="42"/>
      <c r="N34" s="43"/>
      <c r="O34" s="43">
        <v>90</v>
      </c>
      <c r="P34" s="43">
        <v>90</v>
      </c>
      <c r="Q34" s="41">
        <v>2</v>
      </c>
      <c r="R34" s="41"/>
      <c r="S34" s="41">
        <v>2</v>
      </c>
      <c r="T34" s="42"/>
      <c r="U34" s="42">
        <v>6</v>
      </c>
      <c r="V34" s="42"/>
      <c r="W34" s="32">
        <v>4</v>
      </c>
      <c r="X34" s="32">
        <v>1</v>
      </c>
      <c r="Y34" s="47">
        <f t="shared" si="1"/>
        <v>11</v>
      </c>
      <c r="Z34" s="108">
        <v>3</v>
      </c>
      <c r="AA34" s="108">
        <v>0</v>
      </c>
      <c r="AB34" s="108">
        <v>2</v>
      </c>
      <c r="AC34" s="108">
        <v>0.5</v>
      </c>
      <c r="AD34" s="108">
        <f t="shared" si="5"/>
        <v>5.5</v>
      </c>
      <c r="AE34" s="108">
        <v>15</v>
      </c>
      <c r="AF34" s="108">
        <v>0</v>
      </c>
      <c r="AG34" s="160">
        <f t="shared" si="6"/>
        <v>150</v>
      </c>
      <c r="AH34" s="109">
        <f t="shared" si="7"/>
        <v>45</v>
      </c>
      <c r="AI34" s="132"/>
      <c r="AJ34" s="36"/>
      <c r="AK34" s="37">
        <f t="shared" si="3"/>
        <v>0</v>
      </c>
      <c r="AL34" s="37">
        <f t="shared" si="4"/>
        <v>0</v>
      </c>
    </row>
    <row r="35" spans="1:38" ht="14.5" x14ac:dyDescent="0.35">
      <c r="A35" s="44">
        <v>749</v>
      </c>
      <c r="B35" s="44"/>
      <c r="C35" s="38" t="s">
        <v>193</v>
      </c>
      <c r="D35" s="44" t="s">
        <v>194</v>
      </c>
      <c r="E35" s="45">
        <v>200151</v>
      </c>
      <c r="F35" s="46" t="s">
        <v>200</v>
      </c>
      <c r="G35" s="32">
        <v>7.5</v>
      </c>
      <c r="H35" s="31">
        <f t="shared" si="0"/>
        <v>54</v>
      </c>
      <c r="I35" s="31"/>
      <c r="J35" s="31"/>
      <c r="K35" s="32"/>
      <c r="L35" s="32"/>
      <c r="M35" s="32"/>
      <c r="N35" s="33"/>
      <c r="O35" s="33">
        <v>89</v>
      </c>
      <c r="P35" s="33">
        <v>89</v>
      </c>
      <c r="Q35" s="31">
        <v>2</v>
      </c>
      <c r="R35" s="31"/>
      <c r="S35" s="31">
        <v>3</v>
      </c>
      <c r="T35" s="32"/>
      <c r="U35" s="32">
        <v>6</v>
      </c>
      <c r="V35" s="32"/>
      <c r="W35" s="32">
        <v>4</v>
      </c>
      <c r="X35" s="32">
        <v>1</v>
      </c>
      <c r="Y35" s="47">
        <f t="shared" si="1"/>
        <v>11</v>
      </c>
      <c r="Z35" s="108">
        <v>3</v>
      </c>
      <c r="AA35" s="108">
        <v>0</v>
      </c>
      <c r="AB35" s="108">
        <v>2</v>
      </c>
      <c r="AC35" s="108">
        <v>0.5</v>
      </c>
      <c r="AD35" s="108">
        <f t="shared" si="5"/>
        <v>5.5</v>
      </c>
      <c r="AE35" s="108">
        <v>15</v>
      </c>
      <c r="AF35" s="108">
        <v>0</v>
      </c>
      <c r="AG35" s="160">
        <f t="shared" si="6"/>
        <v>180</v>
      </c>
      <c r="AH35" s="109">
        <f t="shared" si="7"/>
        <v>54</v>
      </c>
      <c r="AI35" s="132"/>
      <c r="AJ35" s="49" t="s">
        <v>397</v>
      </c>
      <c r="AK35" s="37">
        <f t="shared" si="3"/>
        <v>0</v>
      </c>
      <c r="AL35" s="37">
        <f t="shared" si="4"/>
        <v>0</v>
      </c>
    </row>
    <row r="36" spans="1:38" ht="14.5" x14ac:dyDescent="0.35">
      <c r="A36" s="44">
        <v>749</v>
      </c>
      <c r="B36" s="44"/>
      <c r="C36" s="28" t="s">
        <v>193</v>
      </c>
      <c r="D36" s="44" t="s">
        <v>194</v>
      </c>
      <c r="E36" s="45">
        <v>200161</v>
      </c>
      <c r="F36" s="46" t="s">
        <v>201</v>
      </c>
      <c r="G36" s="32">
        <v>7.5</v>
      </c>
      <c r="H36" s="31">
        <f t="shared" si="0"/>
        <v>45</v>
      </c>
      <c r="I36" s="31"/>
      <c r="J36" s="31"/>
      <c r="K36" s="32"/>
      <c r="L36" s="32"/>
      <c r="M36" s="32"/>
      <c r="N36" s="33"/>
      <c r="O36" s="33">
        <v>89</v>
      </c>
      <c r="P36" s="33">
        <v>89</v>
      </c>
      <c r="Q36" s="32">
        <v>2</v>
      </c>
      <c r="R36" s="32"/>
      <c r="S36" s="32">
        <v>2</v>
      </c>
      <c r="T36" s="32"/>
      <c r="U36" s="32">
        <v>6</v>
      </c>
      <c r="V36" s="32"/>
      <c r="W36" s="32">
        <v>4</v>
      </c>
      <c r="X36" s="32">
        <v>1</v>
      </c>
      <c r="Y36" s="47">
        <f>SUM(U36:X36)</f>
        <v>11</v>
      </c>
      <c r="Z36" s="108">
        <v>3</v>
      </c>
      <c r="AA36" s="108">
        <v>0</v>
      </c>
      <c r="AB36" s="108">
        <v>2</v>
      </c>
      <c r="AC36" s="108">
        <v>0.5</v>
      </c>
      <c r="AD36" s="108">
        <f t="shared" si="5"/>
        <v>5.5</v>
      </c>
      <c r="AE36" s="108">
        <v>15</v>
      </c>
      <c r="AF36" s="108">
        <v>0</v>
      </c>
      <c r="AG36" s="160">
        <f t="shared" si="6"/>
        <v>150</v>
      </c>
      <c r="AH36" s="109">
        <f t="shared" si="7"/>
        <v>45</v>
      </c>
      <c r="AI36" s="132"/>
      <c r="AJ36" s="36"/>
      <c r="AK36" s="37">
        <f t="shared" si="3"/>
        <v>0</v>
      </c>
      <c r="AL36" s="37">
        <f t="shared" si="4"/>
        <v>0</v>
      </c>
    </row>
    <row r="37" spans="1:38" ht="14.5" x14ac:dyDescent="0.35">
      <c r="A37" s="44">
        <v>749</v>
      </c>
      <c r="B37" s="44"/>
      <c r="C37" s="38" t="s">
        <v>193</v>
      </c>
      <c r="D37" s="44" t="s">
        <v>194</v>
      </c>
      <c r="E37" s="45">
        <v>200006</v>
      </c>
      <c r="F37" s="46" t="s">
        <v>202</v>
      </c>
      <c r="G37" s="32">
        <v>7.5</v>
      </c>
      <c r="H37" s="31">
        <f t="shared" si="0"/>
        <v>22.5</v>
      </c>
      <c r="I37" s="31">
        <v>67</v>
      </c>
      <c r="J37" s="31">
        <v>91</v>
      </c>
      <c r="K37" s="32">
        <v>1</v>
      </c>
      <c r="L37" s="32"/>
      <c r="M37" s="32">
        <v>1</v>
      </c>
      <c r="N37" s="33"/>
      <c r="O37" s="33"/>
      <c r="P37" s="33"/>
      <c r="Q37" s="32"/>
      <c r="R37" s="32"/>
      <c r="S37" s="32"/>
      <c r="T37" s="32"/>
      <c r="U37" s="32">
        <v>6</v>
      </c>
      <c r="V37" s="32"/>
      <c r="W37" s="32">
        <v>4</v>
      </c>
      <c r="X37" s="32"/>
      <c r="Y37" s="47">
        <f t="shared" si="1"/>
        <v>10</v>
      </c>
      <c r="Z37" s="108">
        <v>3</v>
      </c>
      <c r="AA37" s="108">
        <v>0</v>
      </c>
      <c r="AB37" s="108">
        <v>2</v>
      </c>
      <c r="AC37" s="108">
        <v>0</v>
      </c>
      <c r="AD37" s="108">
        <f t="shared" si="5"/>
        <v>5</v>
      </c>
      <c r="AE37" s="108">
        <v>15</v>
      </c>
      <c r="AF37" s="108">
        <v>0</v>
      </c>
      <c r="AG37" s="160">
        <f t="shared" si="6"/>
        <v>75</v>
      </c>
      <c r="AH37" s="109">
        <f t="shared" si="7"/>
        <v>22.5</v>
      </c>
      <c r="AI37" s="132"/>
      <c r="AJ37" s="49" t="s">
        <v>399</v>
      </c>
      <c r="AK37" s="37">
        <f t="shared" si="3"/>
        <v>0</v>
      </c>
      <c r="AL37" s="37">
        <f t="shared" si="4"/>
        <v>0</v>
      </c>
    </row>
    <row r="38" spans="1:38" ht="14.5" x14ac:dyDescent="0.35">
      <c r="A38" s="44">
        <v>749</v>
      </c>
      <c r="B38" s="44"/>
      <c r="C38" s="28" t="s">
        <v>193</v>
      </c>
      <c r="D38" s="44" t="s">
        <v>194</v>
      </c>
      <c r="E38" s="45">
        <v>200111</v>
      </c>
      <c r="F38" s="46" t="s">
        <v>203</v>
      </c>
      <c r="G38" s="32">
        <v>7.5</v>
      </c>
      <c r="H38" s="31">
        <f t="shared" si="0"/>
        <v>22.5</v>
      </c>
      <c r="I38" s="31">
        <v>70</v>
      </c>
      <c r="J38" s="31">
        <v>95</v>
      </c>
      <c r="K38" s="32">
        <v>1</v>
      </c>
      <c r="L38" s="32"/>
      <c r="M38" s="32">
        <v>1</v>
      </c>
      <c r="N38" s="33"/>
      <c r="O38" s="33"/>
      <c r="P38" s="33"/>
      <c r="Q38" s="32"/>
      <c r="R38" s="32"/>
      <c r="S38" s="32"/>
      <c r="T38" s="32"/>
      <c r="U38" s="32">
        <v>6</v>
      </c>
      <c r="V38" s="32"/>
      <c r="W38" s="32">
        <v>4</v>
      </c>
      <c r="X38" s="32"/>
      <c r="Y38" s="47">
        <f t="shared" si="1"/>
        <v>10</v>
      </c>
      <c r="Z38" s="108">
        <v>3</v>
      </c>
      <c r="AA38" s="108">
        <v>0</v>
      </c>
      <c r="AB38" s="108">
        <v>2</v>
      </c>
      <c r="AC38" s="108">
        <v>0</v>
      </c>
      <c r="AD38" s="108">
        <f t="shared" si="5"/>
        <v>5</v>
      </c>
      <c r="AE38" s="108">
        <v>15</v>
      </c>
      <c r="AF38" s="108">
        <v>0</v>
      </c>
      <c r="AG38" s="160">
        <f t="shared" si="6"/>
        <v>75</v>
      </c>
      <c r="AH38" s="109">
        <f t="shared" si="7"/>
        <v>22.5</v>
      </c>
      <c r="AI38" s="132"/>
      <c r="AJ38" s="49" t="s">
        <v>399</v>
      </c>
      <c r="AK38" s="37">
        <f t="shared" si="3"/>
        <v>0</v>
      </c>
      <c r="AL38" s="37">
        <f t="shared" si="4"/>
        <v>0</v>
      </c>
    </row>
    <row r="39" spans="1:38" ht="14.5" x14ac:dyDescent="0.35">
      <c r="A39" s="44">
        <v>715</v>
      </c>
      <c r="B39" s="44"/>
      <c r="C39" s="28" t="s">
        <v>193</v>
      </c>
      <c r="D39" s="44" t="s">
        <v>194</v>
      </c>
      <c r="E39" s="45">
        <v>200152</v>
      </c>
      <c r="F39" s="46" t="s">
        <v>204</v>
      </c>
      <c r="G39" s="32">
        <v>7.5</v>
      </c>
      <c r="H39" s="31">
        <f t="shared" si="0"/>
        <v>45</v>
      </c>
      <c r="I39" s="31">
        <v>78</v>
      </c>
      <c r="J39" s="31">
        <v>106</v>
      </c>
      <c r="K39" s="32">
        <v>2</v>
      </c>
      <c r="L39" s="32"/>
      <c r="M39" s="32">
        <v>2</v>
      </c>
      <c r="N39" s="33"/>
      <c r="O39" s="33"/>
      <c r="P39" s="33"/>
      <c r="Q39" s="32"/>
      <c r="R39" s="32"/>
      <c r="S39" s="32"/>
      <c r="T39" s="32"/>
      <c r="U39" s="32">
        <v>6</v>
      </c>
      <c r="V39" s="32"/>
      <c r="W39" s="32">
        <v>4</v>
      </c>
      <c r="X39" s="32"/>
      <c r="Y39" s="47">
        <f t="shared" si="1"/>
        <v>10</v>
      </c>
      <c r="Z39" s="108">
        <v>3</v>
      </c>
      <c r="AA39" s="108">
        <v>0</v>
      </c>
      <c r="AB39" s="108">
        <v>2</v>
      </c>
      <c r="AC39" s="108">
        <v>0</v>
      </c>
      <c r="AD39" s="108">
        <f t="shared" si="5"/>
        <v>5</v>
      </c>
      <c r="AE39" s="108">
        <v>15</v>
      </c>
      <c r="AF39" s="108">
        <v>0</v>
      </c>
      <c r="AG39" s="160">
        <f t="shared" si="6"/>
        <v>150</v>
      </c>
      <c r="AH39" s="109">
        <f t="shared" si="7"/>
        <v>45</v>
      </c>
      <c r="AI39" s="132"/>
      <c r="AJ39" s="49"/>
      <c r="AK39" s="37">
        <f t="shared" si="3"/>
        <v>0</v>
      </c>
      <c r="AL39" s="37">
        <f t="shared" si="4"/>
        <v>0</v>
      </c>
    </row>
    <row r="40" spans="1:38" ht="14.5" x14ac:dyDescent="0.35">
      <c r="A40" s="28">
        <v>723</v>
      </c>
      <c r="B40" s="28"/>
      <c r="C40" s="38" t="s">
        <v>193</v>
      </c>
      <c r="D40" s="28" t="s">
        <v>194</v>
      </c>
      <c r="E40" s="29">
        <v>200162</v>
      </c>
      <c r="F40" s="30" t="s">
        <v>205</v>
      </c>
      <c r="G40" s="31">
        <v>7.5</v>
      </c>
      <c r="H40" s="31">
        <f t="shared" si="0"/>
        <v>54</v>
      </c>
      <c r="I40" s="31">
        <v>63</v>
      </c>
      <c r="J40" s="31">
        <v>85</v>
      </c>
      <c r="K40" s="32">
        <v>2</v>
      </c>
      <c r="L40" s="32"/>
      <c r="M40" s="31">
        <v>3</v>
      </c>
      <c r="N40" s="33"/>
      <c r="O40" s="33"/>
      <c r="P40" s="33"/>
      <c r="Q40" s="32"/>
      <c r="R40" s="32"/>
      <c r="S40" s="32"/>
      <c r="T40" s="32"/>
      <c r="U40" s="31">
        <v>6</v>
      </c>
      <c r="V40" s="31"/>
      <c r="W40" s="31">
        <v>4</v>
      </c>
      <c r="X40" s="31"/>
      <c r="Y40" s="34">
        <f t="shared" si="1"/>
        <v>10</v>
      </c>
      <c r="Z40" s="108">
        <v>3</v>
      </c>
      <c r="AA40" s="108">
        <v>0</v>
      </c>
      <c r="AB40" s="108">
        <v>2</v>
      </c>
      <c r="AC40" s="108">
        <v>0</v>
      </c>
      <c r="AD40" s="108">
        <f t="shared" si="5"/>
        <v>5</v>
      </c>
      <c r="AE40" s="108">
        <v>15</v>
      </c>
      <c r="AF40" s="108">
        <v>0</v>
      </c>
      <c r="AG40" s="160">
        <f t="shared" si="6"/>
        <v>180</v>
      </c>
      <c r="AH40" s="109">
        <f t="shared" si="7"/>
        <v>54</v>
      </c>
      <c r="AI40" s="131"/>
      <c r="AJ40" s="49" t="s">
        <v>397</v>
      </c>
      <c r="AK40" s="37">
        <f t="shared" si="3"/>
        <v>0</v>
      </c>
      <c r="AL40" s="37">
        <f t="shared" si="4"/>
        <v>0</v>
      </c>
    </row>
    <row r="41" spans="1:38" ht="14.5" x14ac:dyDescent="0.35">
      <c r="A41" s="44">
        <v>748</v>
      </c>
      <c r="B41" s="44"/>
      <c r="C41" s="28" t="s">
        <v>193</v>
      </c>
      <c r="D41" s="44" t="s">
        <v>194</v>
      </c>
      <c r="E41" s="45">
        <v>200021</v>
      </c>
      <c r="F41" s="46" t="s">
        <v>191</v>
      </c>
      <c r="G41" s="32">
        <v>7.5</v>
      </c>
      <c r="H41" s="31">
        <f t="shared" si="0"/>
        <v>22.5</v>
      </c>
      <c r="I41" s="31"/>
      <c r="J41" s="31"/>
      <c r="K41" s="32"/>
      <c r="L41" s="32"/>
      <c r="M41" s="32"/>
      <c r="N41" s="33"/>
      <c r="O41" s="33">
        <v>49</v>
      </c>
      <c r="P41" s="165">
        <v>67</v>
      </c>
      <c r="Q41" s="32">
        <v>1</v>
      </c>
      <c r="R41" s="32"/>
      <c r="S41" s="32">
        <v>1</v>
      </c>
      <c r="T41" s="32"/>
      <c r="U41" s="32">
        <v>6</v>
      </c>
      <c r="V41" s="32"/>
      <c r="W41" s="32">
        <v>4</v>
      </c>
      <c r="X41" s="32"/>
      <c r="Y41" s="47">
        <f t="shared" si="1"/>
        <v>10</v>
      </c>
      <c r="Z41" s="108">
        <v>3</v>
      </c>
      <c r="AA41" s="108">
        <v>0</v>
      </c>
      <c r="AB41" s="108">
        <v>2</v>
      </c>
      <c r="AC41" s="108">
        <v>0</v>
      </c>
      <c r="AD41" s="108">
        <f t="shared" si="5"/>
        <v>5</v>
      </c>
      <c r="AE41" s="108">
        <v>15</v>
      </c>
      <c r="AF41" s="108">
        <v>0</v>
      </c>
      <c r="AG41" s="160">
        <f t="shared" si="6"/>
        <v>75</v>
      </c>
      <c r="AH41" s="109">
        <f t="shared" si="7"/>
        <v>22.5</v>
      </c>
      <c r="AI41" s="132"/>
      <c r="AJ41" s="49"/>
      <c r="AK41" s="37">
        <f t="shared" si="3"/>
        <v>0</v>
      </c>
      <c r="AL41" s="37">
        <f t="shared" si="4"/>
        <v>0</v>
      </c>
    </row>
    <row r="42" spans="1:38" ht="14.5" x14ac:dyDescent="0.35">
      <c r="A42" s="44">
        <v>749</v>
      </c>
      <c r="B42" s="44"/>
      <c r="C42" s="28" t="s">
        <v>193</v>
      </c>
      <c r="D42" s="44" t="s">
        <v>194</v>
      </c>
      <c r="E42" s="45">
        <v>200101</v>
      </c>
      <c r="F42" s="46" t="s">
        <v>206</v>
      </c>
      <c r="G42" s="32">
        <v>7.5</v>
      </c>
      <c r="H42" s="31">
        <f t="shared" si="0"/>
        <v>22.5</v>
      </c>
      <c r="I42" s="31"/>
      <c r="J42" s="31"/>
      <c r="K42" s="32"/>
      <c r="L42" s="32"/>
      <c r="M42" s="32"/>
      <c r="N42" s="33"/>
      <c r="O42" s="33">
        <v>63</v>
      </c>
      <c r="P42" s="165">
        <v>85</v>
      </c>
      <c r="Q42" s="32">
        <v>1</v>
      </c>
      <c r="R42" s="32"/>
      <c r="S42" s="32">
        <v>1</v>
      </c>
      <c r="T42" s="32"/>
      <c r="U42" s="32">
        <v>6</v>
      </c>
      <c r="V42" s="32"/>
      <c r="W42" s="32">
        <v>4</v>
      </c>
      <c r="X42" s="32"/>
      <c r="Y42" s="47">
        <f t="shared" si="1"/>
        <v>10</v>
      </c>
      <c r="Z42" s="108">
        <v>3</v>
      </c>
      <c r="AA42" s="108">
        <v>0</v>
      </c>
      <c r="AB42" s="108">
        <v>2</v>
      </c>
      <c r="AC42" s="108">
        <v>0</v>
      </c>
      <c r="AD42" s="108">
        <f t="shared" si="5"/>
        <v>5</v>
      </c>
      <c r="AE42" s="108">
        <v>15</v>
      </c>
      <c r="AF42" s="108">
        <v>0</v>
      </c>
      <c r="AG42" s="160">
        <f t="shared" si="6"/>
        <v>75</v>
      </c>
      <c r="AH42" s="109">
        <f t="shared" si="7"/>
        <v>22.5</v>
      </c>
      <c r="AI42" s="132"/>
      <c r="AJ42" s="49" t="s">
        <v>399</v>
      </c>
      <c r="AK42" s="37">
        <f t="shared" si="3"/>
        <v>0</v>
      </c>
      <c r="AL42" s="37">
        <f t="shared" si="4"/>
        <v>0</v>
      </c>
    </row>
    <row r="43" spans="1:38" ht="14.5" x14ac:dyDescent="0.35">
      <c r="A43" s="44">
        <v>749</v>
      </c>
      <c r="B43" s="44"/>
      <c r="C43" s="28" t="s">
        <v>193</v>
      </c>
      <c r="D43" s="44" t="s">
        <v>194</v>
      </c>
      <c r="E43" s="45">
        <v>200102</v>
      </c>
      <c r="F43" s="46" t="s">
        <v>207</v>
      </c>
      <c r="G43" s="32">
        <v>7.5</v>
      </c>
      <c r="H43" s="31">
        <f t="shared" si="0"/>
        <v>45</v>
      </c>
      <c r="I43" s="31"/>
      <c r="J43" s="31"/>
      <c r="K43" s="32"/>
      <c r="L43" s="32"/>
      <c r="M43" s="32"/>
      <c r="N43" s="33"/>
      <c r="O43" s="33">
        <v>75</v>
      </c>
      <c r="P43" s="165">
        <v>102</v>
      </c>
      <c r="Q43" s="32">
        <v>2</v>
      </c>
      <c r="R43" s="32"/>
      <c r="S43" s="32">
        <v>2</v>
      </c>
      <c r="T43" s="32"/>
      <c r="U43" s="32">
        <v>6</v>
      </c>
      <c r="V43" s="32"/>
      <c r="W43" s="32">
        <v>4</v>
      </c>
      <c r="X43" s="32"/>
      <c r="Y43" s="47">
        <f t="shared" si="1"/>
        <v>10</v>
      </c>
      <c r="Z43" s="108">
        <v>3</v>
      </c>
      <c r="AA43" s="108">
        <v>0</v>
      </c>
      <c r="AB43" s="108">
        <v>2</v>
      </c>
      <c r="AC43" s="108">
        <v>0</v>
      </c>
      <c r="AD43" s="108">
        <f t="shared" si="5"/>
        <v>5</v>
      </c>
      <c r="AE43" s="108">
        <v>15</v>
      </c>
      <c r="AF43" s="108">
        <v>0</v>
      </c>
      <c r="AG43" s="160">
        <f t="shared" si="6"/>
        <v>150</v>
      </c>
      <c r="AH43" s="109">
        <f t="shared" si="7"/>
        <v>45</v>
      </c>
      <c r="AI43" s="132"/>
      <c r="AJ43" s="49"/>
      <c r="AK43" s="37">
        <f t="shared" si="3"/>
        <v>0</v>
      </c>
      <c r="AL43" s="37">
        <f t="shared" si="4"/>
        <v>0</v>
      </c>
    </row>
    <row r="44" spans="1:38" ht="14.5" x14ac:dyDescent="0.35">
      <c r="A44" s="44">
        <v>749</v>
      </c>
      <c r="B44" s="44"/>
      <c r="C44" s="38" t="s">
        <v>193</v>
      </c>
      <c r="D44" s="44" t="s">
        <v>194</v>
      </c>
      <c r="E44" s="45">
        <v>200121</v>
      </c>
      <c r="F44" s="46" t="s">
        <v>208</v>
      </c>
      <c r="G44" s="32">
        <v>7.5</v>
      </c>
      <c r="H44" s="31">
        <f t="shared" si="0"/>
        <v>22.5</v>
      </c>
      <c r="I44" s="31"/>
      <c r="J44" s="31"/>
      <c r="K44" s="32"/>
      <c r="L44" s="32"/>
      <c r="M44" s="32"/>
      <c r="N44" s="33"/>
      <c r="O44" s="33">
        <v>75</v>
      </c>
      <c r="P44" s="165">
        <v>102</v>
      </c>
      <c r="Q44" s="32">
        <v>1</v>
      </c>
      <c r="R44" s="32"/>
      <c r="S44" s="32">
        <v>1</v>
      </c>
      <c r="T44" s="32"/>
      <c r="U44" s="32">
        <v>6</v>
      </c>
      <c r="V44" s="32"/>
      <c r="W44" s="32">
        <v>4</v>
      </c>
      <c r="X44" s="32"/>
      <c r="Y44" s="47">
        <f t="shared" si="1"/>
        <v>10</v>
      </c>
      <c r="Z44" s="108">
        <v>3</v>
      </c>
      <c r="AA44" s="108">
        <v>0</v>
      </c>
      <c r="AB44" s="108">
        <v>2</v>
      </c>
      <c r="AC44" s="108">
        <v>0</v>
      </c>
      <c r="AD44" s="108">
        <f t="shared" si="5"/>
        <v>5</v>
      </c>
      <c r="AE44" s="108">
        <v>15</v>
      </c>
      <c r="AF44" s="108">
        <v>0</v>
      </c>
      <c r="AG44" s="160">
        <f t="shared" si="6"/>
        <v>75</v>
      </c>
      <c r="AH44" s="109">
        <f t="shared" si="7"/>
        <v>22.5</v>
      </c>
      <c r="AI44" s="132"/>
      <c r="AJ44" s="49" t="s">
        <v>399</v>
      </c>
      <c r="AK44" s="37">
        <f t="shared" si="3"/>
        <v>0</v>
      </c>
      <c r="AL44" s="37">
        <f t="shared" si="4"/>
        <v>0</v>
      </c>
    </row>
    <row r="45" spans="1:38" ht="14.5" x14ac:dyDescent="0.35">
      <c r="A45" s="50">
        <v>749</v>
      </c>
      <c r="B45" s="50"/>
      <c r="C45" s="28" t="s">
        <v>193</v>
      </c>
      <c r="D45" s="50" t="s">
        <v>194</v>
      </c>
      <c r="E45" s="51">
        <v>200112</v>
      </c>
      <c r="F45" s="52" t="s">
        <v>209</v>
      </c>
      <c r="G45" s="42">
        <v>7.5</v>
      </c>
      <c r="H45" s="31">
        <f t="shared" si="0"/>
        <v>31.5</v>
      </c>
      <c r="I45" s="31">
        <v>61</v>
      </c>
      <c r="J45" s="31">
        <v>61</v>
      </c>
      <c r="K45" s="42">
        <v>1</v>
      </c>
      <c r="L45" s="42"/>
      <c r="M45" s="42">
        <v>2</v>
      </c>
      <c r="N45" s="43"/>
      <c r="O45" s="43"/>
      <c r="P45" s="43"/>
      <c r="Q45" s="42"/>
      <c r="R45" s="42"/>
      <c r="S45" s="42"/>
      <c r="T45" s="42"/>
      <c r="U45" s="42">
        <v>6</v>
      </c>
      <c r="V45" s="42"/>
      <c r="W45" s="32">
        <v>4</v>
      </c>
      <c r="X45" s="32"/>
      <c r="Y45" s="47">
        <f t="shared" si="1"/>
        <v>10</v>
      </c>
      <c r="Z45" s="108">
        <v>3</v>
      </c>
      <c r="AA45" s="108">
        <v>0</v>
      </c>
      <c r="AB45" s="108">
        <v>2</v>
      </c>
      <c r="AC45" s="108">
        <v>0</v>
      </c>
      <c r="AD45" s="108">
        <f t="shared" si="5"/>
        <v>5</v>
      </c>
      <c r="AE45" s="108">
        <v>15</v>
      </c>
      <c r="AF45" s="108">
        <v>0</v>
      </c>
      <c r="AG45" s="160">
        <f t="shared" si="6"/>
        <v>105</v>
      </c>
      <c r="AH45" s="109">
        <f t="shared" si="7"/>
        <v>31.5</v>
      </c>
      <c r="AI45" s="132"/>
      <c r="AJ45" s="49"/>
      <c r="AK45" s="37">
        <f t="shared" si="3"/>
        <v>0</v>
      </c>
      <c r="AL45" s="37">
        <f t="shared" si="4"/>
        <v>0</v>
      </c>
    </row>
    <row r="46" spans="1:38" ht="14.5" x14ac:dyDescent="0.35">
      <c r="A46" s="50">
        <v>749</v>
      </c>
      <c r="B46" s="50"/>
      <c r="C46" s="38" t="s">
        <v>193</v>
      </c>
      <c r="D46" s="50" t="s">
        <v>194</v>
      </c>
      <c r="E46" s="51">
        <v>200131</v>
      </c>
      <c r="F46" s="53" t="s">
        <v>210</v>
      </c>
      <c r="G46" s="42">
        <v>7.5</v>
      </c>
      <c r="H46" s="31">
        <f t="shared" si="0"/>
        <v>31.5</v>
      </c>
      <c r="I46" s="31">
        <v>62</v>
      </c>
      <c r="J46" s="31">
        <v>62</v>
      </c>
      <c r="K46" s="42">
        <v>1</v>
      </c>
      <c r="L46" s="42"/>
      <c r="M46" s="42">
        <v>2</v>
      </c>
      <c r="N46" s="43"/>
      <c r="O46" s="43"/>
      <c r="P46" s="43"/>
      <c r="Q46" s="42"/>
      <c r="R46" s="42"/>
      <c r="S46" s="42"/>
      <c r="T46" s="42"/>
      <c r="U46" s="42">
        <v>6</v>
      </c>
      <c r="V46" s="42"/>
      <c r="W46" s="42">
        <v>4</v>
      </c>
      <c r="X46" s="42"/>
      <c r="Y46" s="47">
        <f t="shared" si="1"/>
        <v>10</v>
      </c>
      <c r="Z46" s="108">
        <v>3</v>
      </c>
      <c r="AA46" s="108">
        <v>0</v>
      </c>
      <c r="AB46" s="108">
        <v>2</v>
      </c>
      <c r="AC46" s="108">
        <v>0</v>
      </c>
      <c r="AD46" s="108">
        <f t="shared" si="5"/>
        <v>5</v>
      </c>
      <c r="AE46" s="108">
        <v>15</v>
      </c>
      <c r="AF46" s="108">
        <v>0</v>
      </c>
      <c r="AG46" s="160">
        <f t="shared" si="6"/>
        <v>105</v>
      </c>
      <c r="AH46" s="109">
        <f t="shared" si="7"/>
        <v>31.5</v>
      </c>
      <c r="AI46" s="132"/>
      <c r="AJ46" s="49"/>
      <c r="AK46" s="37">
        <f t="shared" si="3"/>
        <v>0</v>
      </c>
      <c r="AL46" s="37">
        <f t="shared" si="4"/>
        <v>0</v>
      </c>
    </row>
    <row r="47" spans="1:38" ht="14.5" x14ac:dyDescent="0.35">
      <c r="A47" s="50">
        <v>749</v>
      </c>
      <c r="B47" s="50"/>
      <c r="C47" s="28" t="s">
        <v>193</v>
      </c>
      <c r="D47" s="50" t="s">
        <v>194</v>
      </c>
      <c r="E47" s="51">
        <v>200141</v>
      </c>
      <c r="F47" s="53" t="s">
        <v>211</v>
      </c>
      <c r="G47" s="42">
        <v>7.5</v>
      </c>
      <c r="H47" s="31">
        <f t="shared" si="0"/>
        <v>31.5</v>
      </c>
      <c r="I47" s="31">
        <v>72</v>
      </c>
      <c r="J47" s="31">
        <v>72</v>
      </c>
      <c r="K47" s="42">
        <v>1</v>
      </c>
      <c r="L47" s="42"/>
      <c r="M47" s="42">
        <v>2</v>
      </c>
      <c r="N47" s="43"/>
      <c r="O47" s="43"/>
      <c r="P47" s="43"/>
      <c r="Q47" s="42"/>
      <c r="R47" s="42"/>
      <c r="S47" s="42"/>
      <c r="T47" s="42"/>
      <c r="U47" s="42">
        <v>6</v>
      </c>
      <c r="V47" s="42"/>
      <c r="W47" s="42">
        <v>4</v>
      </c>
      <c r="X47" s="42"/>
      <c r="Y47" s="47">
        <f>SUM(U47:X47)</f>
        <v>10</v>
      </c>
      <c r="Z47" s="108">
        <v>3</v>
      </c>
      <c r="AA47" s="108">
        <v>0</v>
      </c>
      <c r="AB47" s="108">
        <v>2</v>
      </c>
      <c r="AC47" s="108">
        <v>0</v>
      </c>
      <c r="AD47" s="108">
        <f t="shared" si="5"/>
        <v>5</v>
      </c>
      <c r="AE47" s="108">
        <v>15</v>
      </c>
      <c r="AF47" s="108">
        <v>0</v>
      </c>
      <c r="AG47" s="160">
        <f t="shared" si="6"/>
        <v>105</v>
      </c>
      <c r="AH47" s="109">
        <f t="shared" si="7"/>
        <v>31.5</v>
      </c>
      <c r="AI47" s="132"/>
      <c r="AJ47" s="49"/>
      <c r="AK47" s="37">
        <f t="shared" si="3"/>
        <v>0</v>
      </c>
      <c r="AL47" s="37">
        <f t="shared" si="4"/>
        <v>0</v>
      </c>
    </row>
    <row r="48" spans="1:38" ht="14.5" x14ac:dyDescent="0.35">
      <c r="A48" s="44">
        <v>751</v>
      </c>
      <c r="B48" s="44"/>
      <c r="C48" s="28" t="s">
        <v>193</v>
      </c>
      <c r="D48" s="44" t="s">
        <v>194</v>
      </c>
      <c r="E48" s="45">
        <v>200153</v>
      </c>
      <c r="F48" s="46" t="s">
        <v>212</v>
      </c>
      <c r="G48" s="32">
        <v>7.5</v>
      </c>
      <c r="H48" s="31">
        <f t="shared" si="0"/>
        <v>31.5</v>
      </c>
      <c r="I48" s="31">
        <v>60</v>
      </c>
      <c r="J48" s="31">
        <v>60</v>
      </c>
      <c r="K48" s="32">
        <v>1</v>
      </c>
      <c r="L48" s="32"/>
      <c r="M48" s="32">
        <v>2</v>
      </c>
      <c r="N48" s="33"/>
      <c r="O48" s="33"/>
      <c r="P48" s="33"/>
      <c r="Q48" s="32"/>
      <c r="R48" s="32"/>
      <c r="S48" s="32"/>
      <c r="T48" s="32"/>
      <c r="U48" s="32">
        <v>6</v>
      </c>
      <c r="V48" s="32"/>
      <c r="W48" s="32">
        <v>4</v>
      </c>
      <c r="X48" s="32"/>
      <c r="Y48" s="47">
        <f>SUM(U48:X48)</f>
        <v>10</v>
      </c>
      <c r="Z48" s="108">
        <v>3</v>
      </c>
      <c r="AA48" s="108">
        <v>0</v>
      </c>
      <c r="AB48" s="108">
        <v>2</v>
      </c>
      <c r="AC48" s="108">
        <v>0</v>
      </c>
      <c r="AD48" s="108">
        <f t="shared" si="5"/>
        <v>5</v>
      </c>
      <c r="AE48" s="108">
        <v>15</v>
      </c>
      <c r="AF48" s="108">
        <v>0</v>
      </c>
      <c r="AG48" s="160">
        <f t="shared" si="6"/>
        <v>105</v>
      </c>
      <c r="AH48" s="109">
        <f t="shared" si="7"/>
        <v>31.5</v>
      </c>
      <c r="AI48" s="132"/>
      <c r="AJ48" s="49"/>
      <c r="AK48" s="37">
        <f t="shared" si="3"/>
        <v>0</v>
      </c>
      <c r="AL48" s="37">
        <f t="shared" si="4"/>
        <v>0</v>
      </c>
    </row>
    <row r="49" spans="1:38" ht="14.5" x14ac:dyDescent="0.35">
      <c r="A49" s="44">
        <v>748</v>
      </c>
      <c r="B49" s="44"/>
      <c r="C49" s="28" t="s">
        <v>193</v>
      </c>
      <c r="D49" s="44" t="s">
        <v>194</v>
      </c>
      <c r="E49" s="45">
        <v>200153</v>
      </c>
      <c r="F49" s="46" t="s">
        <v>212</v>
      </c>
      <c r="G49" s="32">
        <v>7.5</v>
      </c>
      <c r="H49" s="31">
        <f t="shared" si="0"/>
        <v>0</v>
      </c>
      <c r="I49" s="31">
        <v>60</v>
      </c>
      <c r="J49" s="31">
        <v>60</v>
      </c>
      <c r="K49" s="32"/>
      <c r="L49" s="32"/>
      <c r="M49" s="32"/>
      <c r="N49" s="33"/>
      <c r="O49" s="33"/>
      <c r="P49" s="33"/>
      <c r="Q49" s="32"/>
      <c r="R49" s="32"/>
      <c r="S49" s="32"/>
      <c r="T49" s="32"/>
      <c r="U49" s="32">
        <v>6</v>
      </c>
      <c r="V49" s="32"/>
      <c r="W49" s="32">
        <v>4</v>
      </c>
      <c r="X49" s="32"/>
      <c r="Y49" s="47">
        <f>SUM(U49:X49)</f>
        <v>10</v>
      </c>
      <c r="Z49" s="108">
        <v>3</v>
      </c>
      <c r="AA49" s="108">
        <v>0</v>
      </c>
      <c r="AB49" s="108">
        <v>2</v>
      </c>
      <c r="AC49" s="108">
        <v>0</v>
      </c>
      <c r="AD49" s="108">
        <f t="shared" si="5"/>
        <v>5</v>
      </c>
      <c r="AE49" s="108">
        <v>15</v>
      </c>
      <c r="AF49" s="108">
        <v>0</v>
      </c>
      <c r="AG49" s="160">
        <f t="shared" si="6"/>
        <v>0</v>
      </c>
      <c r="AH49" s="109">
        <f t="shared" si="7"/>
        <v>0</v>
      </c>
      <c r="AI49" s="132"/>
      <c r="AJ49" s="49"/>
      <c r="AK49" s="37">
        <f t="shared" si="3"/>
        <v>0</v>
      </c>
      <c r="AL49" s="37">
        <f t="shared" si="4"/>
        <v>0</v>
      </c>
    </row>
    <row r="50" spans="1:38" ht="14.5" x14ac:dyDescent="0.35">
      <c r="A50" s="44">
        <v>749</v>
      </c>
      <c r="B50" s="44"/>
      <c r="C50" s="38" t="s">
        <v>193</v>
      </c>
      <c r="D50" s="44" t="s">
        <v>194</v>
      </c>
      <c r="E50" s="45">
        <v>200122</v>
      </c>
      <c r="F50" s="46" t="s">
        <v>213</v>
      </c>
      <c r="G50" s="32">
        <v>7.5</v>
      </c>
      <c r="H50" s="31">
        <f t="shared" si="0"/>
        <v>31.5</v>
      </c>
      <c r="I50" s="31"/>
      <c r="J50" s="31"/>
      <c r="K50" s="32"/>
      <c r="L50" s="32"/>
      <c r="M50" s="32"/>
      <c r="N50" s="33"/>
      <c r="O50" s="33">
        <v>57</v>
      </c>
      <c r="P50" s="33">
        <v>57</v>
      </c>
      <c r="Q50" s="32">
        <v>1</v>
      </c>
      <c r="R50" s="32"/>
      <c r="S50" s="32">
        <v>2</v>
      </c>
      <c r="T50" s="32"/>
      <c r="U50" s="32">
        <v>6</v>
      </c>
      <c r="V50" s="32"/>
      <c r="W50" s="32">
        <v>4</v>
      </c>
      <c r="X50" s="32"/>
      <c r="Y50" s="47">
        <f>SUM(U50:X50)</f>
        <v>10</v>
      </c>
      <c r="Z50" s="108">
        <v>3</v>
      </c>
      <c r="AA50" s="108">
        <v>0</v>
      </c>
      <c r="AB50" s="108">
        <v>2</v>
      </c>
      <c r="AC50" s="108">
        <v>0</v>
      </c>
      <c r="AD50" s="108">
        <f t="shared" si="5"/>
        <v>5</v>
      </c>
      <c r="AE50" s="108">
        <v>15</v>
      </c>
      <c r="AF50" s="108">
        <v>0</v>
      </c>
      <c r="AG50" s="160">
        <f t="shared" si="6"/>
        <v>105</v>
      </c>
      <c r="AH50" s="109">
        <f t="shared" si="7"/>
        <v>31.5</v>
      </c>
      <c r="AI50" s="132"/>
      <c r="AJ50" s="49"/>
      <c r="AK50" s="37">
        <f t="shared" si="3"/>
        <v>0</v>
      </c>
      <c r="AL50" s="37">
        <f t="shared" si="4"/>
        <v>0</v>
      </c>
    </row>
    <row r="51" spans="1:38" ht="14.5" x14ac:dyDescent="0.35">
      <c r="A51" s="44">
        <v>715</v>
      </c>
      <c r="B51" s="44"/>
      <c r="C51" s="28" t="s">
        <v>193</v>
      </c>
      <c r="D51" s="44" t="s">
        <v>194</v>
      </c>
      <c r="E51" s="45">
        <v>200132</v>
      </c>
      <c r="F51" s="46" t="s">
        <v>214</v>
      </c>
      <c r="G51" s="32">
        <v>7.5</v>
      </c>
      <c r="H51" s="31">
        <f t="shared" si="0"/>
        <v>31.5</v>
      </c>
      <c r="I51" s="31"/>
      <c r="J51" s="31"/>
      <c r="K51" s="32"/>
      <c r="L51" s="32"/>
      <c r="M51" s="32"/>
      <c r="N51" s="33"/>
      <c r="O51" s="33">
        <v>62</v>
      </c>
      <c r="P51" s="33">
        <v>62</v>
      </c>
      <c r="Q51" s="32">
        <v>1</v>
      </c>
      <c r="R51" s="32"/>
      <c r="S51" s="32">
        <v>2</v>
      </c>
      <c r="T51" s="32"/>
      <c r="U51" s="32">
        <v>6</v>
      </c>
      <c r="V51" s="32"/>
      <c r="W51" s="32">
        <v>4</v>
      </c>
      <c r="X51" s="32"/>
      <c r="Y51" s="47">
        <f t="shared" ref="Y51:Y75" si="12">SUM(U51:X51)</f>
        <v>10</v>
      </c>
      <c r="Z51" s="108">
        <v>3</v>
      </c>
      <c r="AA51" s="108">
        <v>0</v>
      </c>
      <c r="AB51" s="108">
        <v>2</v>
      </c>
      <c r="AC51" s="108">
        <v>0</v>
      </c>
      <c r="AD51" s="108">
        <f t="shared" si="5"/>
        <v>5</v>
      </c>
      <c r="AE51" s="108">
        <v>15</v>
      </c>
      <c r="AF51" s="108">
        <v>0</v>
      </c>
      <c r="AG51" s="160">
        <f t="shared" si="6"/>
        <v>105</v>
      </c>
      <c r="AH51" s="109">
        <f t="shared" si="7"/>
        <v>31.5</v>
      </c>
      <c r="AI51" s="132"/>
      <c r="AJ51" s="49"/>
      <c r="AK51" s="37">
        <f t="shared" si="3"/>
        <v>0</v>
      </c>
      <c r="AL51" s="37">
        <f t="shared" si="4"/>
        <v>0</v>
      </c>
    </row>
    <row r="52" spans="1:38" ht="14.5" x14ac:dyDescent="0.35">
      <c r="A52" s="44">
        <v>749</v>
      </c>
      <c r="B52" s="44"/>
      <c r="C52" s="28" t="s">
        <v>193</v>
      </c>
      <c r="D52" s="44" t="s">
        <v>194</v>
      </c>
      <c r="E52" s="45">
        <v>200142</v>
      </c>
      <c r="F52" s="46" t="s">
        <v>215</v>
      </c>
      <c r="G52" s="32">
        <v>7.5</v>
      </c>
      <c r="H52" s="31">
        <f t="shared" si="0"/>
        <v>31.5</v>
      </c>
      <c r="I52" s="32"/>
      <c r="J52" s="31"/>
      <c r="K52" s="32"/>
      <c r="L52" s="32"/>
      <c r="M52" s="32"/>
      <c r="N52" s="33"/>
      <c r="O52" s="33">
        <v>67</v>
      </c>
      <c r="P52" s="33">
        <v>67</v>
      </c>
      <c r="Q52" s="32">
        <v>1</v>
      </c>
      <c r="R52" s="32"/>
      <c r="S52" s="32">
        <v>2</v>
      </c>
      <c r="T52" s="32"/>
      <c r="U52" s="32">
        <v>6</v>
      </c>
      <c r="V52" s="32"/>
      <c r="W52" s="32">
        <v>4</v>
      </c>
      <c r="X52" s="32"/>
      <c r="Y52" s="47">
        <f t="shared" si="12"/>
        <v>10</v>
      </c>
      <c r="Z52" s="108">
        <v>3</v>
      </c>
      <c r="AA52" s="108">
        <v>0</v>
      </c>
      <c r="AB52" s="108">
        <v>2</v>
      </c>
      <c r="AC52" s="108">
        <v>0</v>
      </c>
      <c r="AD52" s="108">
        <f t="shared" si="5"/>
        <v>5</v>
      </c>
      <c r="AE52" s="108">
        <v>15</v>
      </c>
      <c r="AF52" s="108">
        <v>0</v>
      </c>
      <c r="AG52" s="160">
        <f t="shared" si="6"/>
        <v>105</v>
      </c>
      <c r="AH52" s="109">
        <f t="shared" si="7"/>
        <v>31.5</v>
      </c>
      <c r="AI52" s="132"/>
      <c r="AJ52" s="49"/>
      <c r="AK52" s="37">
        <f t="shared" si="3"/>
        <v>0</v>
      </c>
      <c r="AL52" s="37">
        <f t="shared" si="4"/>
        <v>0</v>
      </c>
    </row>
    <row r="53" spans="1:38" ht="14.5" x14ac:dyDescent="0.35">
      <c r="A53" s="44">
        <v>749</v>
      </c>
      <c r="B53" s="44"/>
      <c r="C53" s="38" t="s">
        <v>193</v>
      </c>
      <c r="D53" s="44" t="s">
        <v>194</v>
      </c>
      <c r="E53" s="45">
        <v>200171</v>
      </c>
      <c r="F53" s="46" t="s">
        <v>216</v>
      </c>
      <c r="G53" s="32">
        <v>7.5</v>
      </c>
      <c r="H53" s="31">
        <f t="shared" ref="H53:H78" si="13">IF(AND($A53&lt;&gt;1004,$A53&lt;&gt;915,$A53&lt;&gt;410), ROUND(((((($K53+$Q53)*$U53)+(($L53+$R53)*$V53)+(($M53+$S53)*$W53)+(($N53+$T53)*$X53))*$G53)/10*3),2),0)</f>
        <v>9</v>
      </c>
      <c r="I53" s="32"/>
      <c r="J53" s="31"/>
      <c r="K53" s="32"/>
      <c r="L53" s="32"/>
      <c r="M53" s="32"/>
      <c r="N53" s="33"/>
      <c r="O53" s="33">
        <v>26</v>
      </c>
      <c r="P53" s="33">
        <v>26</v>
      </c>
      <c r="Q53" s="32"/>
      <c r="R53" s="32"/>
      <c r="S53" s="32">
        <v>1</v>
      </c>
      <c r="T53" s="32"/>
      <c r="U53" s="32">
        <v>6</v>
      </c>
      <c r="V53" s="32"/>
      <c r="W53" s="32">
        <v>4</v>
      </c>
      <c r="X53" s="32"/>
      <c r="Y53" s="47">
        <f t="shared" ref="Y53" si="14">SUM(U53:X53)</f>
        <v>10</v>
      </c>
      <c r="Z53" s="108">
        <v>3</v>
      </c>
      <c r="AA53" s="108">
        <v>0</v>
      </c>
      <c r="AB53" s="108">
        <v>2</v>
      </c>
      <c r="AC53" s="108">
        <v>0</v>
      </c>
      <c r="AD53" s="108">
        <f t="shared" ref="AD53" si="15">SUM(Z53:AC53)</f>
        <v>5</v>
      </c>
      <c r="AE53" s="108">
        <v>15</v>
      </c>
      <c r="AF53" s="108">
        <v>0</v>
      </c>
      <c r="AG53" s="160">
        <f t="shared" ref="AG53" si="16">(Z53*(K53+Q53))*(AE53+AF53)+(AA53*(L53+R53)+AB53*(M53+S53)+AC53*(N53+T53))*AE53</f>
        <v>30</v>
      </c>
      <c r="AH53" s="109">
        <f t="shared" ref="AH53" si="17">IF(AND($A53&lt;&gt;1004,$A53&lt;&gt;915,$A53&lt;&gt;410),AG53*3/10,0)</f>
        <v>9</v>
      </c>
      <c r="AI53" s="132"/>
      <c r="AJ53" s="49"/>
      <c r="AK53" s="37">
        <f t="shared" ref="AK53:AK87" si="18">IF($A53=1004,ROUND((((($K53+$Q53)*$U53)+(($L53+$R53)*$V53)+(($M53+$S53)*$W53)+(($N53+$T53)*$X53))*$G53)/10*3,2),0)</f>
        <v>0</v>
      </c>
      <c r="AL53" s="37">
        <f t="shared" ref="AL53:AL78" si="19">IF(OR($A53=410,$A53=915),ROUND((((($K53+$Q53)*$U53)+(($L53+$R53)*$V53)+(($M53+$S53)*$W53)+(($N53+$T53)*$X53))*$G53)/10*3,2),0)</f>
        <v>0</v>
      </c>
    </row>
    <row r="54" spans="1:38" ht="14.5" x14ac:dyDescent="0.35">
      <c r="A54" s="44">
        <v>748</v>
      </c>
      <c r="B54" s="44"/>
      <c r="C54" s="38" t="s">
        <v>193</v>
      </c>
      <c r="D54" s="44" t="s">
        <v>194</v>
      </c>
      <c r="E54" s="45">
        <v>200171</v>
      </c>
      <c r="F54" s="46" t="s">
        <v>216</v>
      </c>
      <c r="G54" s="32">
        <v>7.5</v>
      </c>
      <c r="H54" s="31">
        <f t="shared" si="13"/>
        <v>13.5</v>
      </c>
      <c r="I54" s="32"/>
      <c r="J54" s="31"/>
      <c r="K54" s="32"/>
      <c r="L54" s="32"/>
      <c r="M54" s="32"/>
      <c r="N54" s="33"/>
      <c r="O54" s="33">
        <v>26</v>
      </c>
      <c r="P54" s="33">
        <v>26</v>
      </c>
      <c r="Q54" s="32">
        <v>1</v>
      </c>
      <c r="R54" s="32"/>
      <c r="S54" s="32"/>
      <c r="T54" s="32"/>
      <c r="U54" s="32">
        <v>6</v>
      </c>
      <c r="V54" s="32"/>
      <c r="W54" s="32">
        <v>4</v>
      </c>
      <c r="X54" s="32"/>
      <c r="Y54" s="47">
        <f t="shared" si="12"/>
        <v>10</v>
      </c>
      <c r="Z54" s="108">
        <v>3</v>
      </c>
      <c r="AA54" s="108">
        <v>0</v>
      </c>
      <c r="AB54" s="108">
        <v>2</v>
      </c>
      <c r="AC54" s="108">
        <v>0</v>
      </c>
      <c r="AD54" s="108">
        <f t="shared" si="5"/>
        <v>5</v>
      </c>
      <c r="AE54" s="108">
        <v>15</v>
      </c>
      <c r="AF54" s="108">
        <v>0</v>
      </c>
      <c r="AG54" s="160">
        <f t="shared" si="6"/>
        <v>45</v>
      </c>
      <c r="AH54" s="109">
        <f t="shared" si="7"/>
        <v>13.5</v>
      </c>
      <c r="AI54" s="132"/>
      <c r="AJ54" s="49"/>
      <c r="AK54" s="37">
        <f t="shared" si="18"/>
        <v>0</v>
      </c>
      <c r="AL54" s="37">
        <f t="shared" si="19"/>
        <v>0</v>
      </c>
    </row>
    <row r="55" spans="1:38" ht="14.5" x14ac:dyDescent="0.35">
      <c r="A55" s="50">
        <v>749</v>
      </c>
      <c r="B55" s="50"/>
      <c r="C55" s="28" t="s">
        <v>193</v>
      </c>
      <c r="D55" s="50" t="s">
        <v>194</v>
      </c>
      <c r="E55" s="51">
        <v>200172</v>
      </c>
      <c r="F55" s="52" t="s">
        <v>217</v>
      </c>
      <c r="G55" s="42">
        <v>9</v>
      </c>
      <c r="H55" s="31">
        <f t="shared" si="13"/>
        <v>45</v>
      </c>
      <c r="I55" s="32">
        <v>21</v>
      </c>
      <c r="J55" s="32">
        <v>21</v>
      </c>
      <c r="K55" s="42">
        <v>1</v>
      </c>
      <c r="L55" s="42"/>
      <c r="M55" s="42">
        <v>4</v>
      </c>
      <c r="N55" s="43"/>
      <c r="O55" s="43"/>
      <c r="P55" s="43"/>
      <c r="Q55" s="42"/>
      <c r="R55" s="42"/>
      <c r="S55" s="42"/>
      <c r="T55" s="42"/>
      <c r="U55" s="42">
        <f>30/9</f>
        <v>3.3333333333333335</v>
      </c>
      <c r="V55" s="42"/>
      <c r="W55" s="32">
        <f>30/9</f>
        <v>3.3333333333333335</v>
      </c>
      <c r="X55" s="32">
        <v>0.33300000000000002</v>
      </c>
      <c r="Y55" s="47">
        <f t="shared" si="12"/>
        <v>6.9996666666666671</v>
      </c>
      <c r="Z55" s="108">
        <v>2</v>
      </c>
      <c r="AA55" s="108">
        <v>0</v>
      </c>
      <c r="AB55" s="108">
        <v>2</v>
      </c>
      <c r="AC55" s="108">
        <v>0</v>
      </c>
      <c r="AD55" s="108">
        <f t="shared" si="5"/>
        <v>4</v>
      </c>
      <c r="AE55" s="108">
        <v>15</v>
      </c>
      <c r="AF55" s="108">
        <v>0</v>
      </c>
      <c r="AG55" s="160">
        <f t="shared" si="6"/>
        <v>150</v>
      </c>
      <c r="AH55" s="109">
        <f t="shared" si="7"/>
        <v>45</v>
      </c>
      <c r="AI55" s="132"/>
      <c r="AJ55" s="49"/>
      <c r="AK55" s="37">
        <f t="shared" si="18"/>
        <v>0</v>
      </c>
      <c r="AL55" s="37">
        <f t="shared" si="19"/>
        <v>0</v>
      </c>
    </row>
    <row r="56" spans="1:38" ht="14.5" x14ac:dyDescent="0.35">
      <c r="A56" s="50">
        <v>749</v>
      </c>
      <c r="B56" s="50"/>
      <c r="C56" s="28" t="s">
        <v>193</v>
      </c>
      <c r="D56" s="50" t="s">
        <v>218</v>
      </c>
      <c r="E56" s="51">
        <v>200201</v>
      </c>
      <c r="F56" s="53" t="s">
        <v>219</v>
      </c>
      <c r="G56" s="42">
        <v>6</v>
      </c>
      <c r="H56" s="31">
        <f t="shared" si="13"/>
        <v>18</v>
      </c>
      <c r="I56" s="32">
        <v>15</v>
      </c>
      <c r="J56" s="32">
        <v>15</v>
      </c>
      <c r="K56" s="42">
        <v>1</v>
      </c>
      <c r="L56" s="42"/>
      <c r="M56" s="42">
        <v>1</v>
      </c>
      <c r="N56" s="43"/>
      <c r="O56" s="43"/>
      <c r="P56" s="43"/>
      <c r="Q56" s="42"/>
      <c r="R56" s="42"/>
      <c r="S56" s="42"/>
      <c r="T56" s="42"/>
      <c r="U56" s="42">
        <v>5</v>
      </c>
      <c r="V56" s="42"/>
      <c r="W56" s="42">
        <v>5</v>
      </c>
      <c r="X56" s="42"/>
      <c r="Y56" s="47">
        <f t="shared" si="12"/>
        <v>10</v>
      </c>
      <c r="Z56" s="108">
        <v>2</v>
      </c>
      <c r="AA56" s="108">
        <v>0</v>
      </c>
      <c r="AB56" s="108">
        <v>2</v>
      </c>
      <c r="AC56" s="108">
        <v>0</v>
      </c>
      <c r="AD56" s="108">
        <f t="shared" si="5"/>
        <v>4</v>
      </c>
      <c r="AE56" s="108">
        <v>15</v>
      </c>
      <c r="AF56" s="108">
        <v>0</v>
      </c>
      <c r="AG56" s="160">
        <f t="shared" si="6"/>
        <v>60</v>
      </c>
      <c r="AH56" s="109">
        <f t="shared" si="7"/>
        <v>18</v>
      </c>
      <c r="AI56" s="132"/>
      <c r="AJ56" s="49"/>
      <c r="AK56" s="37">
        <f t="shared" si="18"/>
        <v>0</v>
      </c>
      <c r="AL56" s="37">
        <f t="shared" si="19"/>
        <v>0</v>
      </c>
    </row>
    <row r="57" spans="1:38" ht="14.5" x14ac:dyDescent="0.35">
      <c r="A57" s="44">
        <v>749</v>
      </c>
      <c r="B57" s="44"/>
      <c r="C57" s="38" t="s">
        <v>193</v>
      </c>
      <c r="D57" s="44" t="s">
        <v>218</v>
      </c>
      <c r="E57" s="45">
        <v>200203</v>
      </c>
      <c r="F57" s="46" t="s">
        <v>303</v>
      </c>
      <c r="G57" s="32">
        <v>6</v>
      </c>
      <c r="H57" s="31">
        <f t="shared" si="13"/>
        <v>18</v>
      </c>
      <c r="I57" s="31">
        <v>4</v>
      </c>
      <c r="J57" s="31">
        <v>6</v>
      </c>
      <c r="K57" s="31">
        <v>1</v>
      </c>
      <c r="L57" s="31"/>
      <c r="M57" s="31">
        <v>1</v>
      </c>
      <c r="N57" s="165"/>
      <c r="O57" s="165"/>
      <c r="P57" s="165"/>
      <c r="Q57" s="32"/>
      <c r="R57" s="32"/>
      <c r="S57" s="32"/>
      <c r="T57" s="32"/>
      <c r="U57" s="32">
        <v>5</v>
      </c>
      <c r="V57" s="32"/>
      <c r="W57" s="32">
        <v>5</v>
      </c>
      <c r="X57" s="32"/>
      <c r="Y57" s="47">
        <f t="shared" si="12"/>
        <v>10</v>
      </c>
      <c r="Z57" s="108">
        <v>2</v>
      </c>
      <c r="AA57" s="108">
        <v>0</v>
      </c>
      <c r="AB57" s="108">
        <v>2</v>
      </c>
      <c r="AC57" s="108">
        <v>0</v>
      </c>
      <c r="AD57" s="108">
        <f t="shared" si="5"/>
        <v>4</v>
      </c>
      <c r="AE57" s="108">
        <v>15</v>
      </c>
      <c r="AF57" s="108">
        <v>0</v>
      </c>
      <c r="AG57" s="160">
        <f t="shared" si="6"/>
        <v>60</v>
      </c>
      <c r="AH57" s="109">
        <f t="shared" si="7"/>
        <v>18</v>
      </c>
      <c r="AI57" s="132"/>
      <c r="AJ57" s="49"/>
      <c r="AK57" s="37">
        <f t="shared" si="18"/>
        <v>0</v>
      </c>
      <c r="AL57" s="37">
        <f t="shared" si="19"/>
        <v>0</v>
      </c>
    </row>
    <row r="58" spans="1:38" ht="14.5" x14ac:dyDescent="0.35">
      <c r="A58" s="44">
        <v>749</v>
      </c>
      <c r="B58" s="44"/>
      <c r="C58" s="28" t="s">
        <v>193</v>
      </c>
      <c r="D58" s="44" t="s">
        <v>218</v>
      </c>
      <c r="E58" s="45">
        <v>200211</v>
      </c>
      <c r="F58" s="46" t="s">
        <v>304</v>
      </c>
      <c r="G58" s="32">
        <v>6</v>
      </c>
      <c r="H58" s="31">
        <f t="shared" si="13"/>
        <v>18</v>
      </c>
      <c r="I58" s="31"/>
      <c r="J58" s="31"/>
      <c r="K58" s="31"/>
      <c r="L58" s="31"/>
      <c r="M58" s="31"/>
      <c r="N58" s="165"/>
      <c r="O58" s="165">
        <v>4</v>
      </c>
      <c r="P58" s="165">
        <v>6</v>
      </c>
      <c r="Q58" s="32">
        <v>1</v>
      </c>
      <c r="R58" s="32"/>
      <c r="S58" s="32">
        <v>1</v>
      </c>
      <c r="T58" s="32"/>
      <c r="U58" s="32">
        <v>5</v>
      </c>
      <c r="V58" s="32"/>
      <c r="W58" s="32">
        <v>5</v>
      </c>
      <c r="X58" s="32"/>
      <c r="Y58" s="47">
        <f t="shared" si="12"/>
        <v>10</v>
      </c>
      <c r="Z58" s="108">
        <v>2</v>
      </c>
      <c r="AA58" s="108">
        <v>0</v>
      </c>
      <c r="AB58" s="108">
        <v>2</v>
      </c>
      <c r="AC58" s="108">
        <v>0</v>
      </c>
      <c r="AD58" s="108">
        <f t="shared" si="5"/>
        <v>4</v>
      </c>
      <c r="AE58" s="108">
        <v>15</v>
      </c>
      <c r="AF58" s="108">
        <v>0</v>
      </c>
      <c r="AG58" s="160">
        <f t="shared" si="6"/>
        <v>60</v>
      </c>
      <c r="AH58" s="109">
        <f t="shared" si="7"/>
        <v>18</v>
      </c>
      <c r="AI58" s="132"/>
      <c r="AJ58" s="49"/>
      <c r="AK58" s="37">
        <f t="shared" si="18"/>
        <v>0</v>
      </c>
      <c r="AL58" s="37">
        <f t="shared" si="19"/>
        <v>0</v>
      </c>
    </row>
    <row r="59" spans="1:38" ht="14.5" x14ac:dyDescent="0.35">
      <c r="A59" s="44">
        <v>749</v>
      </c>
      <c r="B59" s="44"/>
      <c r="C59" s="28" t="s">
        <v>193</v>
      </c>
      <c r="D59" s="44" t="s">
        <v>218</v>
      </c>
      <c r="E59" s="45">
        <v>200213</v>
      </c>
      <c r="F59" s="46" t="s">
        <v>305</v>
      </c>
      <c r="G59" s="32">
        <v>6</v>
      </c>
      <c r="H59" s="31">
        <f t="shared" si="13"/>
        <v>18</v>
      </c>
      <c r="I59" s="31">
        <v>8</v>
      </c>
      <c r="J59" s="31">
        <v>8</v>
      </c>
      <c r="K59" s="31">
        <v>1</v>
      </c>
      <c r="L59" s="31"/>
      <c r="M59" s="31">
        <v>1</v>
      </c>
      <c r="N59" s="165"/>
      <c r="O59" s="165"/>
      <c r="P59" s="165"/>
      <c r="Q59" s="32"/>
      <c r="R59" s="32"/>
      <c r="S59" s="32"/>
      <c r="T59" s="32"/>
      <c r="U59" s="32">
        <v>5</v>
      </c>
      <c r="V59" s="32"/>
      <c r="W59" s="32">
        <v>5</v>
      </c>
      <c r="X59" s="32"/>
      <c r="Y59" s="47">
        <f t="shared" si="12"/>
        <v>10</v>
      </c>
      <c r="Z59" s="108">
        <v>2</v>
      </c>
      <c r="AA59" s="108">
        <v>0</v>
      </c>
      <c r="AB59" s="108">
        <v>2</v>
      </c>
      <c r="AC59" s="108">
        <v>0</v>
      </c>
      <c r="AD59" s="108">
        <f t="shared" si="5"/>
        <v>4</v>
      </c>
      <c r="AE59" s="108">
        <v>15</v>
      </c>
      <c r="AF59" s="108">
        <v>0</v>
      </c>
      <c r="AG59" s="160">
        <f t="shared" si="6"/>
        <v>60</v>
      </c>
      <c r="AH59" s="109">
        <f t="shared" si="7"/>
        <v>18</v>
      </c>
      <c r="AI59" s="132"/>
      <c r="AJ59" s="49"/>
      <c r="AK59" s="37">
        <f t="shared" si="18"/>
        <v>0</v>
      </c>
      <c r="AL59" s="37">
        <f t="shared" si="19"/>
        <v>0</v>
      </c>
    </row>
    <row r="60" spans="1:38" ht="21.5" x14ac:dyDescent="0.35">
      <c r="A60" s="44">
        <v>751</v>
      </c>
      <c r="B60" s="44"/>
      <c r="C60" s="38" t="s">
        <v>193</v>
      </c>
      <c r="D60" s="44" t="s">
        <v>218</v>
      </c>
      <c r="E60" s="45">
        <v>200248</v>
      </c>
      <c r="F60" s="46" t="s">
        <v>306</v>
      </c>
      <c r="G60" s="32">
        <v>6</v>
      </c>
      <c r="H60" s="31">
        <f t="shared" si="13"/>
        <v>18</v>
      </c>
      <c r="I60" s="31">
        <v>5</v>
      </c>
      <c r="J60" s="31">
        <v>6</v>
      </c>
      <c r="K60" s="31">
        <v>1</v>
      </c>
      <c r="L60" s="31"/>
      <c r="M60" s="31">
        <v>1</v>
      </c>
      <c r="N60" s="165"/>
      <c r="O60" s="165"/>
      <c r="P60" s="165"/>
      <c r="Q60" s="32"/>
      <c r="R60" s="32"/>
      <c r="S60" s="32"/>
      <c r="T60" s="32"/>
      <c r="U60" s="32">
        <v>5</v>
      </c>
      <c r="V60" s="32"/>
      <c r="W60" s="32">
        <v>5</v>
      </c>
      <c r="X60" s="32"/>
      <c r="Y60" s="47">
        <f t="shared" si="12"/>
        <v>10</v>
      </c>
      <c r="Z60" s="108">
        <v>2</v>
      </c>
      <c r="AA60" s="108">
        <v>0</v>
      </c>
      <c r="AB60" s="108">
        <v>2</v>
      </c>
      <c r="AC60" s="108">
        <v>0</v>
      </c>
      <c r="AD60" s="108">
        <f t="shared" si="5"/>
        <v>4</v>
      </c>
      <c r="AE60" s="108">
        <v>15</v>
      </c>
      <c r="AF60" s="108">
        <v>0</v>
      </c>
      <c r="AG60" s="160">
        <f t="shared" si="6"/>
        <v>60</v>
      </c>
      <c r="AH60" s="109">
        <f t="shared" si="7"/>
        <v>18</v>
      </c>
      <c r="AI60" s="132"/>
      <c r="AJ60" s="49"/>
      <c r="AK60" s="37">
        <f t="shared" si="18"/>
        <v>0</v>
      </c>
      <c r="AL60" s="37">
        <f t="shared" si="19"/>
        <v>0</v>
      </c>
    </row>
    <row r="61" spans="1:38" ht="14.5" x14ac:dyDescent="0.35">
      <c r="A61" s="44">
        <v>751</v>
      </c>
      <c r="B61" s="44"/>
      <c r="C61" s="28" t="s">
        <v>193</v>
      </c>
      <c r="D61" s="44" t="s">
        <v>218</v>
      </c>
      <c r="E61" s="45">
        <v>200247</v>
      </c>
      <c r="F61" s="46" t="s">
        <v>307</v>
      </c>
      <c r="G61" s="32">
        <v>6</v>
      </c>
      <c r="H61" s="31">
        <f t="shared" si="13"/>
        <v>13.5</v>
      </c>
      <c r="I61" s="31"/>
      <c r="J61" s="31"/>
      <c r="K61" s="31"/>
      <c r="L61" s="31"/>
      <c r="M61" s="31"/>
      <c r="N61" s="165"/>
      <c r="O61" s="165">
        <v>3</v>
      </c>
      <c r="P61" s="165">
        <v>6</v>
      </c>
      <c r="Q61" s="32">
        <v>0.75</v>
      </c>
      <c r="R61" s="32"/>
      <c r="S61" s="32">
        <v>0.75</v>
      </c>
      <c r="T61" s="32"/>
      <c r="U61" s="32">
        <v>5</v>
      </c>
      <c r="V61" s="32"/>
      <c r="W61" s="32">
        <v>5</v>
      </c>
      <c r="X61" s="32"/>
      <c r="Y61" s="47">
        <f>SUM(U61:X61)</f>
        <v>10</v>
      </c>
      <c r="Z61" s="108">
        <v>2</v>
      </c>
      <c r="AA61" s="108">
        <v>0</v>
      </c>
      <c r="AB61" s="108">
        <v>2</v>
      </c>
      <c r="AC61" s="108">
        <v>0</v>
      </c>
      <c r="AD61" s="108">
        <f t="shared" si="5"/>
        <v>4</v>
      </c>
      <c r="AE61" s="108">
        <v>15</v>
      </c>
      <c r="AF61" s="108">
        <v>0</v>
      </c>
      <c r="AG61" s="160">
        <f t="shared" si="6"/>
        <v>45</v>
      </c>
      <c r="AH61" s="109">
        <f t="shared" si="7"/>
        <v>13.5</v>
      </c>
      <c r="AI61" s="132"/>
      <c r="AJ61" s="49"/>
      <c r="AK61" s="37">
        <f t="shared" si="18"/>
        <v>0</v>
      </c>
      <c r="AL61" s="37">
        <f t="shared" si="19"/>
        <v>0</v>
      </c>
    </row>
    <row r="62" spans="1:38" ht="14.5" x14ac:dyDescent="0.35">
      <c r="A62" s="44">
        <v>749</v>
      </c>
      <c r="B62" s="44"/>
      <c r="C62" s="28" t="s">
        <v>193</v>
      </c>
      <c r="D62" s="44" t="s">
        <v>218</v>
      </c>
      <c r="E62" s="45">
        <v>200247</v>
      </c>
      <c r="F62" s="46" t="s">
        <v>307</v>
      </c>
      <c r="G62" s="32">
        <v>6</v>
      </c>
      <c r="H62" s="31">
        <f t="shared" si="13"/>
        <v>4.5</v>
      </c>
      <c r="I62" s="31"/>
      <c r="J62" s="31"/>
      <c r="K62" s="31"/>
      <c r="L62" s="31"/>
      <c r="M62" s="31"/>
      <c r="N62" s="165"/>
      <c r="O62" s="165">
        <v>3</v>
      </c>
      <c r="P62" s="165">
        <v>6</v>
      </c>
      <c r="Q62" s="32">
        <v>0.25</v>
      </c>
      <c r="R62" s="32"/>
      <c r="S62" s="32">
        <v>0.25</v>
      </c>
      <c r="T62" s="32"/>
      <c r="U62" s="32">
        <v>5</v>
      </c>
      <c r="V62" s="32"/>
      <c r="W62" s="32">
        <v>5</v>
      </c>
      <c r="X62" s="32"/>
      <c r="Y62" s="47">
        <f t="shared" si="12"/>
        <v>10</v>
      </c>
      <c r="Z62" s="108">
        <v>2</v>
      </c>
      <c r="AA62" s="108">
        <v>0</v>
      </c>
      <c r="AB62" s="108">
        <v>2</v>
      </c>
      <c r="AC62" s="108">
        <v>0</v>
      </c>
      <c r="AD62" s="108">
        <f t="shared" si="5"/>
        <v>4</v>
      </c>
      <c r="AE62" s="108">
        <v>15</v>
      </c>
      <c r="AF62" s="108">
        <v>0</v>
      </c>
      <c r="AG62" s="160">
        <f t="shared" si="6"/>
        <v>15</v>
      </c>
      <c r="AH62" s="109">
        <f t="shared" si="7"/>
        <v>4.5</v>
      </c>
      <c r="AI62" s="132"/>
      <c r="AJ62" s="49"/>
      <c r="AK62" s="37">
        <f t="shared" si="18"/>
        <v>0</v>
      </c>
      <c r="AL62" s="37">
        <f t="shared" si="19"/>
        <v>0</v>
      </c>
    </row>
    <row r="63" spans="1:38" ht="14.5" x14ac:dyDescent="0.35">
      <c r="A63" s="44">
        <v>723</v>
      </c>
      <c r="B63" s="44"/>
      <c r="C63" s="28" t="s">
        <v>193</v>
      </c>
      <c r="D63" s="44" t="s">
        <v>218</v>
      </c>
      <c r="E63" s="45">
        <v>200231</v>
      </c>
      <c r="F63" s="46" t="s">
        <v>308</v>
      </c>
      <c r="G63" s="32">
        <v>6</v>
      </c>
      <c r="H63" s="31">
        <f t="shared" si="13"/>
        <v>18</v>
      </c>
      <c r="I63" s="31">
        <v>3</v>
      </c>
      <c r="J63" s="31">
        <v>6</v>
      </c>
      <c r="K63" s="31">
        <v>1</v>
      </c>
      <c r="L63" s="31"/>
      <c r="M63" s="31">
        <v>1</v>
      </c>
      <c r="N63" s="165"/>
      <c r="O63" s="165"/>
      <c r="P63" s="165"/>
      <c r="Q63" s="32"/>
      <c r="R63" s="32"/>
      <c r="S63" s="32"/>
      <c r="T63" s="32"/>
      <c r="U63" s="32">
        <v>5</v>
      </c>
      <c r="V63" s="32"/>
      <c r="W63" s="32">
        <v>5</v>
      </c>
      <c r="X63" s="32"/>
      <c r="Y63" s="47">
        <f t="shared" si="12"/>
        <v>10</v>
      </c>
      <c r="Z63" s="108">
        <v>2</v>
      </c>
      <c r="AA63" s="108">
        <v>0</v>
      </c>
      <c r="AB63" s="108">
        <v>2</v>
      </c>
      <c r="AC63" s="108">
        <v>0</v>
      </c>
      <c r="AD63" s="108">
        <f t="shared" si="5"/>
        <v>4</v>
      </c>
      <c r="AE63" s="108">
        <v>15</v>
      </c>
      <c r="AF63" s="108">
        <v>0</v>
      </c>
      <c r="AG63" s="160">
        <f t="shared" si="6"/>
        <v>60</v>
      </c>
      <c r="AH63" s="109">
        <f t="shared" si="7"/>
        <v>18</v>
      </c>
      <c r="AI63" s="132"/>
      <c r="AJ63" s="49" t="s">
        <v>409</v>
      </c>
      <c r="AK63" s="37">
        <f t="shared" si="18"/>
        <v>0</v>
      </c>
      <c r="AL63" s="37">
        <f t="shared" si="19"/>
        <v>0</v>
      </c>
    </row>
    <row r="64" spans="1:38" ht="14.5" x14ac:dyDescent="0.35">
      <c r="A64" s="44">
        <v>749</v>
      </c>
      <c r="B64" s="44"/>
      <c r="C64" s="38" t="s">
        <v>193</v>
      </c>
      <c r="D64" s="44" t="s">
        <v>218</v>
      </c>
      <c r="E64" s="45">
        <v>200232</v>
      </c>
      <c r="F64" s="46" t="s">
        <v>309</v>
      </c>
      <c r="G64" s="32">
        <v>6</v>
      </c>
      <c r="H64" s="31">
        <f t="shared" si="13"/>
        <v>18</v>
      </c>
      <c r="I64" s="31">
        <v>12</v>
      </c>
      <c r="J64" s="31">
        <v>12</v>
      </c>
      <c r="K64" s="31">
        <v>1</v>
      </c>
      <c r="L64" s="31"/>
      <c r="M64" s="31">
        <v>1</v>
      </c>
      <c r="N64" s="165"/>
      <c r="O64" s="165"/>
      <c r="P64" s="165"/>
      <c r="Q64" s="32"/>
      <c r="R64" s="32"/>
      <c r="S64" s="32"/>
      <c r="T64" s="32"/>
      <c r="U64" s="32">
        <v>5</v>
      </c>
      <c r="V64" s="32"/>
      <c r="W64" s="32">
        <v>5</v>
      </c>
      <c r="X64" s="32"/>
      <c r="Y64" s="47">
        <f t="shared" si="12"/>
        <v>10</v>
      </c>
      <c r="Z64" s="108">
        <v>2</v>
      </c>
      <c r="AA64" s="108">
        <v>0</v>
      </c>
      <c r="AB64" s="108">
        <v>2</v>
      </c>
      <c r="AC64" s="108">
        <v>0</v>
      </c>
      <c r="AD64" s="108">
        <f t="shared" si="5"/>
        <v>4</v>
      </c>
      <c r="AE64" s="108">
        <v>15</v>
      </c>
      <c r="AF64" s="108">
        <v>0</v>
      </c>
      <c r="AG64" s="160">
        <f t="shared" si="6"/>
        <v>60</v>
      </c>
      <c r="AH64" s="109">
        <f t="shared" si="7"/>
        <v>18</v>
      </c>
      <c r="AI64" s="132"/>
      <c r="AJ64" s="49"/>
      <c r="AK64" s="37">
        <f t="shared" si="18"/>
        <v>0</v>
      </c>
      <c r="AL64" s="37">
        <f t="shared" si="19"/>
        <v>0</v>
      </c>
    </row>
    <row r="65" spans="1:38" ht="14.5" x14ac:dyDescent="0.35">
      <c r="A65" s="44">
        <v>749</v>
      </c>
      <c r="B65" s="44"/>
      <c r="C65" s="44" t="s">
        <v>193</v>
      </c>
      <c r="D65" s="44" t="s">
        <v>218</v>
      </c>
      <c r="E65" s="45">
        <v>200202</v>
      </c>
      <c r="F65" s="46" t="s">
        <v>310</v>
      </c>
      <c r="G65" s="32">
        <v>6</v>
      </c>
      <c r="H65" s="31">
        <f t="shared" si="13"/>
        <v>18</v>
      </c>
      <c r="I65" s="31"/>
      <c r="J65" s="31"/>
      <c r="K65" s="31"/>
      <c r="L65" s="31"/>
      <c r="M65" s="31"/>
      <c r="N65" s="165"/>
      <c r="O65" s="165">
        <v>5</v>
      </c>
      <c r="P65" s="165">
        <v>6</v>
      </c>
      <c r="Q65" s="32">
        <v>1</v>
      </c>
      <c r="R65" s="32"/>
      <c r="S65" s="32">
        <v>1</v>
      </c>
      <c r="T65" s="32"/>
      <c r="U65" s="32">
        <v>5</v>
      </c>
      <c r="V65" s="32"/>
      <c r="W65" s="32">
        <v>5</v>
      </c>
      <c r="X65" s="32"/>
      <c r="Y65" s="47">
        <f t="shared" si="12"/>
        <v>10</v>
      </c>
      <c r="Z65" s="108">
        <v>2</v>
      </c>
      <c r="AA65" s="108">
        <v>0</v>
      </c>
      <c r="AB65" s="108">
        <v>2</v>
      </c>
      <c r="AC65" s="108">
        <v>0</v>
      </c>
      <c r="AD65" s="108">
        <f t="shared" si="5"/>
        <v>4</v>
      </c>
      <c r="AE65" s="108">
        <v>15</v>
      </c>
      <c r="AF65" s="108">
        <v>0</v>
      </c>
      <c r="AG65" s="160">
        <f t="shared" si="6"/>
        <v>60</v>
      </c>
      <c r="AH65" s="109">
        <f t="shared" si="7"/>
        <v>18</v>
      </c>
      <c r="AI65" s="132"/>
      <c r="AJ65" s="49"/>
      <c r="AK65" s="37">
        <f t="shared" si="18"/>
        <v>0</v>
      </c>
      <c r="AL65" s="37">
        <f t="shared" si="19"/>
        <v>0</v>
      </c>
    </row>
    <row r="66" spans="1:38" ht="14.5" x14ac:dyDescent="0.35">
      <c r="A66" s="44">
        <v>749</v>
      </c>
      <c r="B66" s="44"/>
      <c r="C66" s="44" t="s">
        <v>193</v>
      </c>
      <c r="D66" s="44" t="s">
        <v>218</v>
      </c>
      <c r="E66" s="45">
        <v>200204</v>
      </c>
      <c r="F66" s="46" t="s">
        <v>311</v>
      </c>
      <c r="G66" s="32">
        <v>6</v>
      </c>
      <c r="H66" s="31">
        <f t="shared" si="13"/>
        <v>18</v>
      </c>
      <c r="I66" s="31"/>
      <c r="J66" s="31"/>
      <c r="K66" s="31"/>
      <c r="L66" s="31"/>
      <c r="M66" s="31"/>
      <c r="N66" s="165"/>
      <c r="O66" s="165">
        <v>6</v>
      </c>
      <c r="P66" s="165">
        <v>6</v>
      </c>
      <c r="Q66" s="32">
        <v>1</v>
      </c>
      <c r="R66" s="32"/>
      <c r="S66" s="32">
        <v>1</v>
      </c>
      <c r="T66" s="32"/>
      <c r="U66" s="32">
        <v>5</v>
      </c>
      <c r="V66" s="32"/>
      <c r="W66" s="32">
        <v>5</v>
      </c>
      <c r="X66" s="32"/>
      <c r="Y66" s="47">
        <f t="shared" si="12"/>
        <v>10</v>
      </c>
      <c r="Z66" s="108">
        <v>2</v>
      </c>
      <c r="AA66" s="108">
        <v>0</v>
      </c>
      <c r="AB66" s="108">
        <v>2</v>
      </c>
      <c r="AC66" s="108">
        <v>0</v>
      </c>
      <c r="AD66" s="108">
        <f t="shared" si="5"/>
        <v>4</v>
      </c>
      <c r="AE66" s="108">
        <v>15</v>
      </c>
      <c r="AF66" s="108">
        <v>0</v>
      </c>
      <c r="AG66" s="160">
        <f t="shared" si="6"/>
        <v>60</v>
      </c>
      <c r="AH66" s="109">
        <f t="shared" si="7"/>
        <v>18</v>
      </c>
      <c r="AI66" s="132"/>
      <c r="AJ66" s="49"/>
      <c r="AK66" s="37">
        <f t="shared" si="18"/>
        <v>0</v>
      </c>
      <c r="AL66" s="37">
        <f t="shared" si="19"/>
        <v>0</v>
      </c>
    </row>
    <row r="67" spans="1:38" ht="14.5" x14ac:dyDescent="0.35">
      <c r="A67" s="44">
        <v>749</v>
      </c>
      <c r="B67" s="44"/>
      <c r="C67" s="44" t="s">
        <v>193</v>
      </c>
      <c r="D67" s="44" t="s">
        <v>218</v>
      </c>
      <c r="E67" s="45">
        <v>200249</v>
      </c>
      <c r="F67" s="46" t="s">
        <v>312</v>
      </c>
      <c r="G67" s="32">
        <v>6</v>
      </c>
      <c r="H67" s="31">
        <f t="shared" si="13"/>
        <v>9</v>
      </c>
      <c r="I67" s="31"/>
      <c r="J67" s="31"/>
      <c r="K67" s="31"/>
      <c r="L67" s="31"/>
      <c r="M67" s="31"/>
      <c r="N67" s="165"/>
      <c r="O67" s="165">
        <v>7</v>
      </c>
      <c r="P67" s="165">
        <v>7</v>
      </c>
      <c r="Q67" s="32">
        <v>0.5</v>
      </c>
      <c r="R67" s="32"/>
      <c r="S67" s="32">
        <v>0.5</v>
      </c>
      <c r="T67" s="32"/>
      <c r="U67" s="32">
        <v>5</v>
      </c>
      <c r="V67" s="32"/>
      <c r="W67" s="32">
        <v>5</v>
      </c>
      <c r="X67" s="32"/>
      <c r="Y67" s="47">
        <f>SUM(U67:X67)</f>
        <v>10</v>
      </c>
      <c r="Z67" s="108">
        <v>2</v>
      </c>
      <c r="AA67" s="108">
        <v>0</v>
      </c>
      <c r="AB67" s="108">
        <v>2</v>
      </c>
      <c r="AC67" s="108">
        <v>0</v>
      </c>
      <c r="AD67" s="108">
        <f t="shared" si="5"/>
        <v>4</v>
      </c>
      <c r="AE67" s="108">
        <v>15</v>
      </c>
      <c r="AF67" s="108">
        <v>0</v>
      </c>
      <c r="AG67" s="160">
        <f t="shared" si="6"/>
        <v>30</v>
      </c>
      <c r="AH67" s="109">
        <f t="shared" si="7"/>
        <v>9</v>
      </c>
      <c r="AI67" s="132"/>
      <c r="AJ67" s="54" t="s">
        <v>350</v>
      </c>
      <c r="AK67" s="37">
        <f t="shared" si="18"/>
        <v>0</v>
      </c>
      <c r="AL67" s="37">
        <f t="shared" si="19"/>
        <v>0</v>
      </c>
    </row>
    <row r="68" spans="1:38" ht="14.5" x14ac:dyDescent="0.35">
      <c r="A68" s="44">
        <v>749</v>
      </c>
      <c r="B68" s="44"/>
      <c r="C68" s="50" t="s">
        <v>193</v>
      </c>
      <c r="D68" s="44" t="s">
        <v>218</v>
      </c>
      <c r="E68" s="45">
        <v>200212</v>
      </c>
      <c r="F68" s="46" t="s">
        <v>313</v>
      </c>
      <c r="G68" s="32">
        <v>6</v>
      </c>
      <c r="H68" s="31">
        <f t="shared" si="13"/>
        <v>0</v>
      </c>
      <c r="I68" s="31"/>
      <c r="J68" s="31"/>
      <c r="K68" s="31"/>
      <c r="L68" s="31"/>
      <c r="M68" s="31"/>
      <c r="N68" s="165"/>
      <c r="O68" s="165">
        <v>5</v>
      </c>
      <c r="P68" s="165">
        <v>6</v>
      </c>
      <c r="Q68" s="32">
        <v>0</v>
      </c>
      <c r="R68" s="32"/>
      <c r="S68" s="32">
        <v>0</v>
      </c>
      <c r="T68" s="32"/>
      <c r="U68" s="32">
        <v>5</v>
      </c>
      <c r="V68" s="32"/>
      <c r="W68" s="32">
        <v>5</v>
      </c>
      <c r="X68" s="32"/>
      <c r="Y68" s="47">
        <f t="shared" si="12"/>
        <v>10</v>
      </c>
      <c r="Z68" s="108">
        <v>2</v>
      </c>
      <c r="AA68" s="108">
        <v>0</v>
      </c>
      <c r="AB68" s="108">
        <v>2</v>
      </c>
      <c r="AC68" s="108">
        <v>0</v>
      </c>
      <c r="AD68" s="108">
        <f t="shared" si="5"/>
        <v>4</v>
      </c>
      <c r="AE68" s="108">
        <v>15</v>
      </c>
      <c r="AF68" s="108">
        <v>0</v>
      </c>
      <c r="AG68" s="160">
        <f t="shared" si="6"/>
        <v>0</v>
      </c>
      <c r="AH68" s="109">
        <f t="shared" si="7"/>
        <v>0</v>
      </c>
      <c r="AI68" s="132"/>
      <c r="AJ68" s="49" t="s">
        <v>375</v>
      </c>
      <c r="AK68" s="37">
        <f t="shared" si="18"/>
        <v>0</v>
      </c>
      <c r="AL68" s="37">
        <f t="shared" si="19"/>
        <v>0</v>
      </c>
    </row>
    <row r="69" spans="1:38" ht="14.5" x14ac:dyDescent="0.35">
      <c r="A69" s="44">
        <v>749</v>
      </c>
      <c r="B69" s="44"/>
      <c r="C69" s="28" t="s">
        <v>193</v>
      </c>
      <c r="D69" s="44" t="s">
        <v>218</v>
      </c>
      <c r="E69" s="45">
        <v>200223</v>
      </c>
      <c r="F69" s="46" t="s">
        <v>314</v>
      </c>
      <c r="G69" s="32">
        <v>6</v>
      </c>
      <c r="H69" s="31">
        <f t="shared" si="13"/>
        <v>18</v>
      </c>
      <c r="I69" s="31"/>
      <c r="J69" s="31"/>
      <c r="K69" s="31"/>
      <c r="L69" s="31"/>
      <c r="M69" s="31"/>
      <c r="N69" s="166"/>
      <c r="O69" s="166">
        <v>15</v>
      </c>
      <c r="P69" s="166">
        <v>15</v>
      </c>
      <c r="Q69" s="32">
        <v>1</v>
      </c>
      <c r="R69" s="32"/>
      <c r="S69" s="32">
        <v>1</v>
      </c>
      <c r="T69" s="32"/>
      <c r="U69" s="32">
        <v>5</v>
      </c>
      <c r="V69" s="32"/>
      <c r="W69" s="32">
        <v>5</v>
      </c>
      <c r="X69" s="32"/>
      <c r="Y69" s="47">
        <f t="shared" si="12"/>
        <v>10</v>
      </c>
      <c r="Z69" s="108">
        <v>2</v>
      </c>
      <c r="AA69" s="108">
        <v>0</v>
      </c>
      <c r="AB69" s="108">
        <v>2</v>
      </c>
      <c r="AC69" s="108">
        <v>0</v>
      </c>
      <c r="AD69" s="108">
        <f t="shared" si="5"/>
        <v>4</v>
      </c>
      <c r="AE69" s="108">
        <v>15</v>
      </c>
      <c r="AF69" s="108">
        <v>0</v>
      </c>
      <c r="AG69" s="160">
        <f t="shared" si="6"/>
        <v>60</v>
      </c>
      <c r="AH69" s="109">
        <f t="shared" si="7"/>
        <v>18</v>
      </c>
      <c r="AI69" s="132"/>
      <c r="AJ69" s="55"/>
      <c r="AK69" s="37">
        <f t="shared" si="18"/>
        <v>0</v>
      </c>
      <c r="AL69" s="37">
        <f t="shared" si="19"/>
        <v>0</v>
      </c>
    </row>
    <row r="70" spans="1:38" ht="14.5" x14ac:dyDescent="0.35">
      <c r="A70" s="44">
        <v>749</v>
      </c>
      <c r="B70" s="44"/>
      <c r="C70" s="28" t="s">
        <v>193</v>
      </c>
      <c r="D70" s="44" t="s">
        <v>218</v>
      </c>
      <c r="E70" s="45">
        <v>200241</v>
      </c>
      <c r="F70" s="46" t="s">
        <v>315</v>
      </c>
      <c r="G70" s="32">
        <v>6</v>
      </c>
      <c r="H70" s="31">
        <f t="shared" si="13"/>
        <v>18</v>
      </c>
      <c r="I70" s="31"/>
      <c r="J70" s="31"/>
      <c r="K70" s="31"/>
      <c r="L70" s="31"/>
      <c r="M70" s="31"/>
      <c r="N70" s="165"/>
      <c r="O70" s="165">
        <v>4</v>
      </c>
      <c r="P70" s="165">
        <v>6</v>
      </c>
      <c r="Q70" s="32">
        <v>1</v>
      </c>
      <c r="R70" s="32"/>
      <c r="S70" s="32">
        <v>1</v>
      </c>
      <c r="T70" s="32"/>
      <c r="U70" s="32">
        <v>5</v>
      </c>
      <c r="V70" s="32"/>
      <c r="W70" s="32">
        <v>5</v>
      </c>
      <c r="X70" s="32"/>
      <c r="Y70" s="47">
        <f t="shared" si="12"/>
        <v>10</v>
      </c>
      <c r="Z70" s="108">
        <v>2</v>
      </c>
      <c r="AA70" s="108">
        <v>0</v>
      </c>
      <c r="AB70" s="108">
        <v>2</v>
      </c>
      <c r="AC70" s="108">
        <v>0</v>
      </c>
      <c r="AD70" s="108">
        <f t="shared" si="5"/>
        <v>4</v>
      </c>
      <c r="AE70" s="108">
        <v>15</v>
      </c>
      <c r="AF70" s="108">
        <v>0</v>
      </c>
      <c r="AG70" s="160">
        <f t="shared" si="6"/>
        <v>60</v>
      </c>
      <c r="AH70" s="109">
        <f t="shared" si="7"/>
        <v>18</v>
      </c>
      <c r="AI70" s="133"/>
      <c r="AJ70" s="2"/>
      <c r="AK70" s="37">
        <f t="shared" si="18"/>
        <v>0</v>
      </c>
      <c r="AL70" s="37">
        <f t="shared" si="19"/>
        <v>0</v>
      </c>
    </row>
    <row r="71" spans="1:38" ht="14.5" x14ac:dyDescent="0.35">
      <c r="A71" s="44">
        <v>748</v>
      </c>
      <c r="B71" s="44"/>
      <c r="C71" s="38" t="s">
        <v>193</v>
      </c>
      <c r="D71" s="44" t="s">
        <v>218</v>
      </c>
      <c r="E71" s="45">
        <v>200244</v>
      </c>
      <c r="F71" s="46" t="s">
        <v>316</v>
      </c>
      <c r="G71" s="32">
        <v>6</v>
      </c>
      <c r="H71" s="31">
        <f t="shared" si="13"/>
        <v>18</v>
      </c>
      <c r="I71" s="31"/>
      <c r="J71" s="31"/>
      <c r="K71" s="32"/>
      <c r="L71" s="32"/>
      <c r="M71" s="32"/>
      <c r="N71" s="33"/>
      <c r="O71" s="33"/>
      <c r="P71" s="33"/>
      <c r="Q71" s="32">
        <v>1</v>
      </c>
      <c r="R71" s="32"/>
      <c r="S71" s="32">
        <v>1</v>
      </c>
      <c r="T71" s="32"/>
      <c r="U71" s="32">
        <v>5</v>
      </c>
      <c r="V71" s="32"/>
      <c r="W71" s="32">
        <v>5</v>
      </c>
      <c r="X71" s="32"/>
      <c r="Y71" s="47">
        <f t="shared" si="12"/>
        <v>10</v>
      </c>
      <c r="Z71" s="108">
        <v>2</v>
      </c>
      <c r="AA71" s="108">
        <v>0</v>
      </c>
      <c r="AB71" s="108">
        <v>2</v>
      </c>
      <c r="AC71" s="108">
        <v>0</v>
      </c>
      <c r="AD71" s="108">
        <f t="shared" si="5"/>
        <v>4</v>
      </c>
      <c r="AE71" s="108">
        <v>15</v>
      </c>
      <c r="AF71" s="108">
        <v>0</v>
      </c>
      <c r="AG71" s="160">
        <f t="shared" si="6"/>
        <v>60</v>
      </c>
      <c r="AH71" s="109">
        <f t="shared" si="7"/>
        <v>18</v>
      </c>
      <c r="AI71" s="132"/>
      <c r="AJ71" s="49" t="s">
        <v>376</v>
      </c>
      <c r="AK71" s="37">
        <f t="shared" si="18"/>
        <v>0</v>
      </c>
      <c r="AL71" s="37">
        <f t="shared" si="19"/>
        <v>0</v>
      </c>
    </row>
    <row r="72" spans="1:38" ht="14.5" x14ac:dyDescent="0.35">
      <c r="A72" s="44">
        <v>749</v>
      </c>
      <c r="B72" s="44"/>
      <c r="C72" s="28" t="s">
        <v>193</v>
      </c>
      <c r="D72" s="44" t="s">
        <v>218</v>
      </c>
      <c r="E72" s="45">
        <v>200245</v>
      </c>
      <c r="F72" s="46" t="s">
        <v>317</v>
      </c>
      <c r="G72" s="32">
        <v>6</v>
      </c>
      <c r="H72" s="31">
        <f t="shared" si="13"/>
        <v>18</v>
      </c>
      <c r="I72" s="31"/>
      <c r="J72" s="31"/>
      <c r="K72" s="32">
        <v>1</v>
      </c>
      <c r="L72" s="32"/>
      <c r="M72" s="32">
        <v>1</v>
      </c>
      <c r="N72" s="33"/>
      <c r="O72" s="33"/>
      <c r="P72" s="33"/>
      <c r="Q72" s="32"/>
      <c r="R72" s="32"/>
      <c r="S72" s="32"/>
      <c r="T72" s="32"/>
      <c r="U72" s="32">
        <v>5</v>
      </c>
      <c r="V72" s="32"/>
      <c r="W72" s="32">
        <v>5</v>
      </c>
      <c r="X72" s="32"/>
      <c r="Y72" s="47">
        <f t="shared" si="12"/>
        <v>10</v>
      </c>
      <c r="Z72" s="108">
        <v>2</v>
      </c>
      <c r="AA72" s="108">
        <v>0</v>
      </c>
      <c r="AB72" s="108">
        <v>2</v>
      </c>
      <c r="AC72" s="108">
        <v>0</v>
      </c>
      <c r="AD72" s="108">
        <f t="shared" si="5"/>
        <v>4</v>
      </c>
      <c r="AE72" s="108">
        <v>15</v>
      </c>
      <c r="AF72" s="108">
        <v>0</v>
      </c>
      <c r="AG72" s="160">
        <f t="shared" si="6"/>
        <v>60</v>
      </c>
      <c r="AH72" s="109">
        <f t="shared" si="7"/>
        <v>18</v>
      </c>
      <c r="AI72" s="132"/>
      <c r="AJ72" s="49" t="s">
        <v>376</v>
      </c>
      <c r="AK72" s="37">
        <f t="shared" si="18"/>
        <v>0</v>
      </c>
      <c r="AL72" s="37">
        <f t="shared" si="19"/>
        <v>0</v>
      </c>
    </row>
    <row r="73" spans="1:38" ht="21.5" x14ac:dyDescent="0.35">
      <c r="A73" s="44">
        <v>749</v>
      </c>
      <c r="B73" s="44"/>
      <c r="C73" s="28" t="s">
        <v>193</v>
      </c>
      <c r="D73" s="44" t="s">
        <v>218</v>
      </c>
      <c r="E73" s="45">
        <v>200254</v>
      </c>
      <c r="F73" s="46" t="s">
        <v>411</v>
      </c>
      <c r="G73" s="32">
        <v>6</v>
      </c>
      <c r="H73" s="31">
        <f t="shared" si="13"/>
        <v>18</v>
      </c>
      <c r="I73" s="31">
        <v>9</v>
      </c>
      <c r="J73" s="31">
        <v>9</v>
      </c>
      <c r="K73" s="32">
        <v>1</v>
      </c>
      <c r="L73" s="32"/>
      <c r="M73" s="32">
        <v>1</v>
      </c>
      <c r="N73" s="33"/>
      <c r="O73" s="33"/>
      <c r="P73" s="33"/>
      <c r="Q73" s="32"/>
      <c r="R73" s="32"/>
      <c r="S73" s="32"/>
      <c r="T73" s="32"/>
      <c r="U73" s="32">
        <v>5</v>
      </c>
      <c r="V73" s="32"/>
      <c r="W73" s="32">
        <v>5</v>
      </c>
      <c r="X73" s="32"/>
      <c r="Y73" s="47">
        <f>SUM(U73:X73)</f>
        <v>10</v>
      </c>
      <c r="Z73" s="108">
        <v>2</v>
      </c>
      <c r="AA73" s="108">
        <v>0</v>
      </c>
      <c r="AB73" s="108">
        <v>2</v>
      </c>
      <c r="AC73" s="108">
        <v>0</v>
      </c>
      <c r="AD73" s="108">
        <f t="shared" si="5"/>
        <v>4</v>
      </c>
      <c r="AE73" s="108">
        <v>15</v>
      </c>
      <c r="AF73" s="108">
        <v>0</v>
      </c>
      <c r="AG73" s="160">
        <f t="shared" si="6"/>
        <v>60</v>
      </c>
      <c r="AH73" s="109">
        <f t="shared" si="7"/>
        <v>18</v>
      </c>
      <c r="AI73" s="132"/>
      <c r="AJ73" s="49" t="s">
        <v>410</v>
      </c>
      <c r="AK73" s="37">
        <f t="shared" si="18"/>
        <v>0</v>
      </c>
      <c r="AL73" s="37">
        <f t="shared" si="19"/>
        <v>0</v>
      </c>
    </row>
    <row r="74" spans="1:38" ht="14.5" x14ac:dyDescent="0.35">
      <c r="A74" s="44">
        <v>749</v>
      </c>
      <c r="B74" s="44"/>
      <c r="C74" s="28" t="s">
        <v>193</v>
      </c>
      <c r="D74" s="44" t="s">
        <v>218</v>
      </c>
      <c r="E74" s="45">
        <v>200246</v>
      </c>
      <c r="F74" s="46" t="s">
        <v>318</v>
      </c>
      <c r="G74" s="32">
        <v>3</v>
      </c>
      <c r="H74" s="31">
        <f t="shared" si="13"/>
        <v>9</v>
      </c>
      <c r="I74" s="31">
        <v>7</v>
      </c>
      <c r="J74" s="31">
        <v>7</v>
      </c>
      <c r="K74" s="32">
        <v>1</v>
      </c>
      <c r="L74" s="32"/>
      <c r="M74" s="32">
        <v>1</v>
      </c>
      <c r="N74" s="33"/>
      <c r="O74" s="33"/>
      <c r="P74" s="33"/>
      <c r="Q74" s="32"/>
      <c r="R74" s="32"/>
      <c r="S74" s="32"/>
      <c r="T74" s="32"/>
      <c r="U74" s="32">
        <v>5</v>
      </c>
      <c r="V74" s="32"/>
      <c r="W74" s="32">
        <v>5</v>
      </c>
      <c r="X74" s="32"/>
      <c r="Y74" s="47">
        <f t="shared" si="12"/>
        <v>10</v>
      </c>
      <c r="Z74" s="108">
        <v>1</v>
      </c>
      <c r="AA74" s="108">
        <v>0</v>
      </c>
      <c r="AB74" s="108">
        <v>1</v>
      </c>
      <c r="AC74" s="108">
        <v>0</v>
      </c>
      <c r="AD74" s="108">
        <f t="shared" si="5"/>
        <v>2</v>
      </c>
      <c r="AE74" s="108">
        <v>15</v>
      </c>
      <c r="AF74" s="108">
        <v>0</v>
      </c>
      <c r="AG74" s="160">
        <f t="shared" si="6"/>
        <v>30</v>
      </c>
      <c r="AH74" s="109">
        <f t="shared" si="7"/>
        <v>9</v>
      </c>
      <c r="AI74" s="134"/>
      <c r="AJ74" s="58"/>
      <c r="AK74" s="37">
        <f t="shared" si="18"/>
        <v>0</v>
      </c>
      <c r="AL74" s="37">
        <f t="shared" si="19"/>
        <v>0</v>
      </c>
    </row>
    <row r="75" spans="1:38" ht="14.5" x14ac:dyDescent="0.35">
      <c r="A75" s="44">
        <v>723</v>
      </c>
      <c r="B75" s="44"/>
      <c r="C75" s="28" t="s">
        <v>193</v>
      </c>
      <c r="D75" s="44" t="s">
        <v>218</v>
      </c>
      <c r="E75" s="45">
        <v>200250</v>
      </c>
      <c r="F75" s="46" t="s">
        <v>351</v>
      </c>
      <c r="G75" s="32">
        <v>3</v>
      </c>
      <c r="H75" s="31">
        <f t="shared" si="13"/>
        <v>9</v>
      </c>
      <c r="I75" s="31">
        <v>26</v>
      </c>
      <c r="J75" s="31">
        <v>26</v>
      </c>
      <c r="K75" s="32">
        <v>1</v>
      </c>
      <c r="L75" s="32"/>
      <c r="M75" s="32">
        <v>1</v>
      </c>
      <c r="N75" s="33"/>
      <c r="O75" s="33"/>
      <c r="P75" s="33"/>
      <c r="Q75" s="32"/>
      <c r="R75" s="32"/>
      <c r="S75" s="32"/>
      <c r="T75" s="32"/>
      <c r="U75" s="32">
        <v>5</v>
      </c>
      <c r="V75" s="32"/>
      <c r="W75" s="32">
        <v>5</v>
      </c>
      <c r="X75" s="32"/>
      <c r="Y75" s="47">
        <f t="shared" si="12"/>
        <v>10</v>
      </c>
      <c r="Z75" s="108">
        <v>1</v>
      </c>
      <c r="AA75" s="108">
        <v>0</v>
      </c>
      <c r="AB75" s="108">
        <v>1</v>
      </c>
      <c r="AC75" s="108">
        <v>0</v>
      </c>
      <c r="AD75" s="108">
        <f t="shared" si="5"/>
        <v>2</v>
      </c>
      <c r="AE75" s="108">
        <v>15</v>
      </c>
      <c r="AF75" s="108">
        <v>0</v>
      </c>
      <c r="AG75" s="160">
        <f t="shared" si="6"/>
        <v>30</v>
      </c>
      <c r="AH75" s="109">
        <f t="shared" si="7"/>
        <v>9</v>
      </c>
      <c r="AI75" s="132"/>
      <c r="AJ75" s="49"/>
      <c r="AK75" s="37">
        <f t="shared" si="18"/>
        <v>0</v>
      </c>
      <c r="AL75" s="37">
        <f t="shared" si="19"/>
        <v>0</v>
      </c>
    </row>
    <row r="76" spans="1:38" ht="14.5" x14ac:dyDescent="0.35">
      <c r="A76" s="44">
        <v>744</v>
      </c>
      <c r="B76" s="44"/>
      <c r="C76" s="28" t="s">
        <v>193</v>
      </c>
      <c r="D76" s="44" t="s">
        <v>218</v>
      </c>
      <c r="E76" s="45">
        <v>200251</v>
      </c>
      <c r="F76" s="46" t="s">
        <v>352</v>
      </c>
      <c r="G76" s="32">
        <v>3</v>
      </c>
      <c r="H76" s="31">
        <f t="shared" si="13"/>
        <v>9</v>
      </c>
      <c r="I76" s="31">
        <v>18</v>
      </c>
      <c r="J76" s="31">
        <v>18</v>
      </c>
      <c r="K76" s="32">
        <v>1</v>
      </c>
      <c r="L76" s="32"/>
      <c r="M76" s="32">
        <v>1</v>
      </c>
      <c r="N76" s="33"/>
      <c r="O76" s="33"/>
      <c r="P76" s="33"/>
      <c r="Q76" s="32"/>
      <c r="R76" s="32"/>
      <c r="S76" s="32"/>
      <c r="T76" s="32"/>
      <c r="U76" s="32">
        <v>5</v>
      </c>
      <c r="V76" s="32"/>
      <c r="W76" s="32">
        <v>5</v>
      </c>
      <c r="X76" s="32"/>
      <c r="Y76" s="47">
        <f t="shared" ref="Y76:Y81" si="20">SUM(U76:X76)</f>
        <v>10</v>
      </c>
      <c r="Z76" s="108">
        <v>1</v>
      </c>
      <c r="AA76" s="108">
        <v>0</v>
      </c>
      <c r="AB76" s="108">
        <v>1</v>
      </c>
      <c r="AC76" s="108">
        <v>0</v>
      </c>
      <c r="AD76" s="108">
        <f t="shared" si="5"/>
        <v>2</v>
      </c>
      <c r="AE76" s="108">
        <v>15</v>
      </c>
      <c r="AF76" s="108">
        <v>0</v>
      </c>
      <c r="AG76" s="160">
        <f t="shared" si="6"/>
        <v>30</v>
      </c>
      <c r="AH76" s="109">
        <f t="shared" si="7"/>
        <v>9</v>
      </c>
      <c r="AI76" s="132"/>
      <c r="AJ76" s="49"/>
      <c r="AK76" s="37">
        <f t="shared" si="18"/>
        <v>0</v>
      </c>
      <c r="AL76" s="37">
        <f t="shared" si="19"/>
        <v>0</v>
      </c>
    </row>
    <row r="77" spans="1:38" ht="14.5" x14ac:dyDescent="0.35">
      <c r="A77" s="44">
        <v>749</v>
      </c>
      <c r="B77" s="44"/>
      <c r="C77" s="28" t="s">
        <v>193</v>
      </c>
      <c r="D77" s="44" t="s">
        <v>218</v>
      </c>
      <c r="E77" s="45">
        <v>200252</v>
      </c>
      <c r="F77" s="46" t="s">
        <v>379</v>
      </c>
      <c r="G77" s="32">
        <v>3</v>
      </c>
      <c r="H77" s="31">
        <f t="shared" si="13"/>
        <v>9</v>
      </c>
      <c r="I77" s="31"/>
      <c r="J77" s="31"/>
      <c r="K77" s="32">
        <v>1</v>
      </c>
      <c r="L77" s="32"/>
      <c r="M77" s="32">
        <v>1</v>
      </c>
      <c r="N77" s="33"/>
      <c r="O77" s="165">
        <v>3</v>
      </c>
      <c r="P77" s="165">
        <v>6</v>
      </c>
      <c r="Q77" s="32"/>
      <c r="R77" s="32"/>
      <c r="S77" s="32"/>
      <c r="T77" s="32"/>
      <c r="U77" s="32">
        <v>5</v>
      </c>
      <c r="V77" s="32"/>
      <c r="W77" s="32">
        <v>5</v>
      </c>
      <c r="X77" s="32"/>
      <c r="Y77" s="47">
        <f t="shared" si="20"/>
        <v>10</v>
      </c>
      <c r="Z77" s="108">
        <v>1</v>
      </c>
      <c r="AA77" s="108">
        <v>0</v>
      </c>
      <c r="AB77" s="108">
        <v>1</v>
      </c>
      <c r="AC77" s="108">
        <v>0</v>
      </c>
      <c r="AD77" s="108">
        <f t="shared" ref="AD77" si="21">SUM(Z77:AC77)</f>
        <v>2</v>
      </c>
      <c r="AE77" s="108">
        <v>15</v>
      </c>
      <c r="AF77" s="108">
        <v>0</v>
      </c>
      <c r="AG77" s="160">
        <f t="shared" si="6"/>
        <v>30</v>
      </c>
      <c r="AH77" s="109">
        <f t="shared" si="7"/>
        <v>9</v>
      </c>
      <c r="AI77" s="132"/>
      <c r="AJ77" s="49"/>
      <c r="AK77" s="37">
        <f t="shared" si="18"/>
        <v>0</v>
      </c>
      <c r="AL77" s="37">
        <f t="shared" si="19"/>
        <v>0</v>
      </c>
    </row>
    <row r="78" spans="1:38" ht="14.5" x14ac:dyDescent="0.35">
      <c r="A78" s="44">
        <v>749</v>
      </c>
      <c r="B78" s="44"/>
      <c r="C78" s="28" t="s">
        <v>193</v>
      </c>
      <c r="D78" s="44" t="s">
        <v>218</v>
      </c>
      <c r="E78" s="45">
        <v>200253</v>
      </c>
      <c r="F78" s="46" t="s">
        <v>380</v>
      </c>
      <c r="G78" s="32">
        <v>3</v>
      </c>
      <c r="H78" s="31">
        <f t="shared" si="13"/>
        <v>9</v>
      </c>
      <c r="I78" s="31">
        <v>0</v>
      </c>
      <c r="J78" s="31">
        <v>6</v>
      </c>
      <c r="K78" s="32">
        <v>1</v>
      </c>
      <c r="L78" s="32"/>
      <c r="M78" s="32">
        <v>1</v>
      </c>
      <c r="N78" s="33"/>
      <c r="O78" s="33"/>
      <c r="P78" s="33"/>
      <c r="Q78" s="32"/>
      <c r="R78" s="32"/>
      <c r="S78" s="32"/>
      <c r="T78" s="32"/>
      <c r="U78" s="32">
        <v>5</v>
      </c>
      <c r="V78" s="32"/>
      <c r="W78" s="32">
        <v>5</v>
      </c>
      <c r="X78" s="32"/>
      <c r="Y78" s="47">
        <f t="shared" si="20"/>
        <v>10</v>
      </c>
      <c r="Z78" s="108">
        <v>1</v>
      </c>
      <c r="AA78" s="108">
        <v>0</v>
      </c>
      <c r="AB78" s="108">
        <v>1</v>
      </c>
      <c r="AC78" s="108">
        <v>0</v>
      </c>
      <c r="AD78" s="108">
        <f t="shared" ref="AD78" si="22">SUM(Z78:AC78)</f>
        <v>2</v>
      </c>
      <c r="AE78" s="108">
        <v>15</v>
      </c>
      <c r="AF78" s="108">
        <v>0</v>
      </c>
      <c r="AG78" s="160">
        <f t="shared" si="6"/>
        <v>30</v>
      </c>
      <c r="AH78" s="109">
        <f t="shared" si="7"/>
        <v>9</v>
      </c>
      <c r="AI78" s="132"/>
      <c r="AJ78" s="49" t="s">
        <v>400</v>
      </c>
      <c r="AK78" s="37">
        <f t="shared" si="18"/>
        <v>0</v>
      </c>
      <c r="AL78" s="37">
        <f t="shared" si="19"/>
        <v>0</v>
      </c>
    </row>
    <row r="79" spans="1:38" ht="14.5" x14ac:dyDescent="0.35">
      <c r="A79" s="44">
        <v>723</v>
      </c>
      <c r="B79" s="44"/>
      <c r="C79" s="38" t="s">
        <v>193</v>
      </c>
      <c r="D79" s="44" t="s">
        <v>254</v>
      </c>
      <c r="E79" s="45">
        <v>200499</v>
      </c>
      <c r="F79" s="46" t="s">
        <v>319</v>
      </c>
      <c r="G79" s="32">
        <v>15</v>
      </c>
      <c r="H79" s="167">
        <f>3.5*2.25+2.75*1+1*0.5</f>
        <v>11.125</v>
      </c>
      <c r="I79" s="31">
        <v>30</v>
      </c>
      <c r="J79" s="31">
        <v>45</v>
      </c>
      <c r="K79" s="32"/>
      <c r="L79" s="32"/>
      <c r="M79" s="32"/>
      <c r="N79" s="33"/>
      <c r="O79" s="33">
        <v>23</v>
      </c>
      <c r="P79" s="165">
        <v>35</v>
      </c>
      <c r="Q79" s="32"/>
      <c r="R79" s="32"/>
      <c r="S79" s="32"/>
      <c r="T79" s="32"/>
      <c r="U79" s="32"/>
      <c r="V79" s="32"/>
      <c r="W79" s="32"/>
      <c r="X79" s="32"/>
      <c r="Y79" s="47">
        <f t="shared" si="20"/>
        <v>0</v>
      </c>
      <c r="Z79" s="108">
        <v>0</v>
      </c>
      <c r="AA79" s="108">
        <v>0</v>
      </c>
      <c r="AB79" s="108">
        <v>0</v>
      </c>
      <c r="AC79" s="108">
        <v>0</v>
      </c>
      <c r="AD79" s="108">
        <f t="shared" si="5"/>
        <v>0</v>
      </c>
      <c r="AE79" s="108">
        <v>15</v>
      </c>
      <c r="AF79" s="108">
        <v>0</v>
      </c>
      <c r="AG79" s="160">
        <f t="shared" si="6"/>
        <v>0</v>
      </c>
      <c r="AH79" s="161">
        <f>H79</f>
        <v>11.125</v>
      </c>
      <c r="AI79" s="135"/>
      <c r="AJ79" s="175" t="s">
        <v>353</v>
      </c>
      <c r="AK79" s="37">
        <f t="shared" si="18"/>
        <v>0</v>
      </c>
      <c r="AL79" s="37">
        <f t="shared" ref="AL79:AL87" si="23">IF($A79=1004,ROUND((((($K79+$Q79)*$U79)+(($L79+$R79)*$V79)+(($M79+$S79)*$W79)+(($N79+$T79)*$X79))*$G79)/10*3,2),0)</f>
        <v>0</v>
      </c>
    </row>
    <row r="80" spans="1:38" ht="14.5" x14ac:dyDescent="0.35">
      <c r="A80" s="44">
        <v>701</v>
      </c>
      <c r="B80" s="44"/>
      <c r="C80" s="28" t="s">
        <v>193</v>
      </c>
      <c r="D80" s="44" t="s">
        <v>254</v>
      </c>
      <c r="E80" s="45">
        <v>200499</v>
      </c>
      <c r="F80" s="46" t="s">
        <v>319</v>
      </c>
      <c r="G80" s="32">
        <v>15</v>
      </c>
      <c r="H80" s="167">
        <f>0.5*2.25+1.75*1+0.5*0.5</f>
        <v>3.125</v>
      </c>
      <c r="I80" s="31">
        <v>30</v>
      </c>
      <c r="J80" s="31">
        <v>45</v>
      </c>
      <c r="K80" s="32"/>
      <c r="L80" s="32"/>
      <c r="M80" s="32"/>
      <c r="N80" s="33"/>
      <c r="O80" s="33">
        <v>23</v>
      </c>
      <c r="P80" s="165">
        <v>35</v>
      </c>
      <c r="Q80" s="32"/>
      <c r="R80" s="32"/>
      <c r="S80" s="32"/>
      <c r="T80" s="32"/>
      <c r="U80" s="32"/>
      <c r="V80" s="32"/>
      <c r="W80" s="32"/>
      <c r="X80" s="32"/>
      <c r="Y80" s="47">
        <f t="shared" si="20"/>
        <v>0</v>
      </c>
      <c r="Z80" s="108">
        <v>0</v>
      </c>
      <c r="AA80" s="108">
        <v>0</v>
      </c>
      <c r="AB80" s="108">
        <v>0</v>
      </c>
      <c r="AC80" s="108">
        <v>0</v>
      </c>
      <c r="AD80" s="108">
        <f t="shared" si="5"/>
        <v>0</v>
      </c>
      <c r="AE80" s="108">
        <v>15</v>
      </c>
      <c r="AF80" s="108">
        <v>0</v>
      </c>
      <c r="AG80" s="160">
        <f t="shared" si="6"/>
        <v>0</v>
      </c>
      <c r="AH80" s="161">
        <f t="shared" ref="AH80:AH92" si="24">H80</f>
        <v>3.125</v>
      </c>
      <c r="AI80" s="136"/>
      <c r="AJ80" s="176"/>
      <c r="AK80" s="37">
        <f t="shared" si="18"/>
        <v>0</v>
      </c>
      <c r="AL80" s="37">
        <f t="shared" si="23"/>
        <v>0</v>
      </c>
    </row>
    <row r="81" spans="1:38" ht="14.5" x14ac:dyDescent="0.35">
      <c r="A81" s="44">
        <v>751</v>
      </c>
      <c r="B81" s="44"/>
      <c r="C81" s="28" t="s">
        <v>193</v>
      </c>
      <c r="D81" s="44" t="s">
        <v>254</v>
      </c>
      <c r="E81" s="45">
        <v>200499</v>
      </c>
      <c r="F81" s="46" t="s">
        <v>319</v>
      </c>
      <c r="G81" s="32">
        <v>15</v>
      </c>
      <c r="H81" s="167">
        <f>3*2.25+0.75*1+0.25*0.5</f>
        <v>7.625</v>
      </c>
      <c r="I81" s="31">
        <v>30</v>
      </c>
      <c r="J81" s="31">
        <v>45</v>
      </c>
      <c r="K81" s="32"/>
      <c r="L81" s="32"/>
      <c r="M81" s="32"/>
      <c r="N81" s="33"/>
      <c r="O81" s="33">
        <v>23</v>
      </c>
      <c r="P81" s="165">
        <v>35</v>
      </c>
      <c r="Q81" s="32"/>
      <c r="R81" s="32"/>
      <c r="S81" s="32"/>
      <c r="T81" s="32"/>
      <c r="U81" s="32"/>
      <c r="V81" s="32"/>
      <c r="W81" s="32"/>
      <c r="X81" s="32"/>
      <c r="Y81" s="47">
        <f t="shared" si="20"/>
        <v>0</v>
      </c>
      <c r="Z81" s="108">
        <v>0</v>
      </c>
      <c r="AA81" s="108">
        <v>0</v>
      </c>
      <c r="AB81" s="108">
        <v>0</v>
      </c>
      <c r="AC81" s="108">
        <v>0</v>
      </c>
      <c r="AD81" s="108">
        <f t="shared" si="5"/>
        <v>0</v>
      </c>
      <c r="AE81" s="108">
        <v>15</v>
      </c>
      <c r="AF81" s="108">
        <v>0</v>
      </c>
      <c r="AG81" s="160">
        <f t="shared" si="6"/>
        <v>0</v>
      </c>
      <c r="AH81" s="161">
        <f t="shared" si="24"/>
        <v>7.625</v>
      </c>
      <c r="AI81" s="136"/>
      <c r="AJ81" s="176"/>
      <c r="AK81" s="37">
        <f t="shared" si="18"/>
        <v>0</v>
      </c>
      <c r="AL81" s="37">
        <f t="shared" si="23"/>
        <v>0</v>
      </c>
    </row>
    <row r="82" spans="1:38" ht="14.5" x14ac:dyDescent="0.35">
      <c r="A82" s="44">
        <v>715</v>
      </c>
      <c r="B82" s="44"/>
      <c r="C82" s="28" t="s">
        <v>193</v>
      </c>
      <c r="D82" s="44" t="s">
        <v>254</v>
      </c>
      <c r="E82" s="45">
        <v>200499</v>
      </c>
      <c r="F82" s="46" t="s">
        <v>319</v>
      </c>
      <c r="G82" s="32">
        <v>15</v>
      </c>
      <c r="H82" s="167">
        <f>1.5*2.25+1*1+0*0.5</f>
        <v>4.375</v>
      </c>
      <c r="I82" s="31">
        <v>30</v>
      </c>
      <c r="J82" s="31">
        <v>45</v>
      </c>
      <c r="K82" s="32"/>
      <c r="L82" s="32"/>
      <c r="M82" s="32"/>
      <c r="N82" s="33"/>
      <c r="O82" s="33">
        <v>23</v>
      </c>
      <c r="P82" s="165">
        <v>35</v>
      </c>
      <c r="Q82" s="32"/>
      <c r="R82" s="32"/>
      <c r="S82" s="32"/>
      <c r="T82" s="32"/>
      <c r="U82" s="32"/>
      <c r="V82" s="32"/>
      <c r="W82" s="32"/>
      <c r="X82" s="32"/>
      <c r="Y82" s="47"/>
      <c r="Z82" s="108">
        <v>0</v>
      </c>
      <c r="AA82" s="108">
        <v>0</v>
      </c>
      <c r="AB82" s="108">
        <v>0</v>
      </c>
      <c r="AC82" s="108">
        <v>0</v>
      </c>
      <c r="AD82" s="108">
        <f t="shared" si="5"/>
        <v>0</v>
      </c>
      <c r="AE82" s="108">
        <v>15</v>
      </c>
      <c r="AF82" s="108">
        <v>0</v>
      </c>
      <c r="AG82" s="160">
        <f t="shared" si="6"/>
        <v>0</v>
      </c>
      <c r="AH82" s="161">
        <f t="shared" si="24"/>
        <v>4.375</v>
      </c>
      <c r="AI82" s="136"/>
      <c r="AJ82" s="176"/>
      <c r="AK82" s="37">
        <f t="shared" si="18"/>
        <v>0</v>
      </c>
      <c r="AL82" s="37">
        <f t="shared" si="23"/>
        <v>0</v>
      </c>
    </row>
    <row r="83" spans="1:38" ht="14.5" x14ac:dyDescent="0.35">
      <c r="A83" s="44">
        <v>707</v>
      </c>
      <c r="B83" s="44"/>
      <c r="C83" s="38" t="s">
        <v>193</v>
      </c>
      <c r="D83" s="44" t="s">
        <v>254</v>
      </c>
      <c r="E83" s="45">
        <v>200499</v>
      </c>
      <c r="F83" s="46" t="s">
        <v>319</v>
      </c>
      <c r="G83" s="32">
        <v>15</v>
      </c>
      <c r="H83" s="167">
        <f>0.5*2.25+0.75*1+0*0.5</f>
        <v>1.875</v>
      </c>
      <c r="I83" s="31">
        <v>30</v>
      </c>
      <c r="J83" s="31">
        <v>45</v>
      </c>
      <c r="K83" s="32"/>
      <c r="L83" s="32"/>
      <c r="M83" s="32"/>
      <c r="N83" s="33"/>
      <c r="O83" s="33">
        <v>23</v>
      </c>
      <c r="P83" s="165">
        <v>35</v>
      </c>
      <c r="Q83" s="32"/>
      <c r="R83" s="32"/>
      <c r="S83" s="32"/>
      <c r="T83" s="32"/>
      <c r="U83" s="32"/>
      <c r="V83" s="32"/>
      <c r="W83" s="32"/>
      <c r="X83" s="32"/>
      <c r="Y83" s="47">
        <f>SUM(U83:X83)</f>
        <v>0</v>
      </c>
      <c r="Z83" s="108">
        <v>0</v>
      </c>
      <c r="AA83" s="108">
        <v>0</v>
      </c>
      <c r="AB83" s="108">
        <v>0</v>
      </c>
      <c r="AC83" s="108">
        <v>0</v>
      </c>
      <c r="AD83" s="108">
        <f t="shared" si="5"/>
        <v>0</v>
      </c>
      <c r="AE83" s="108">
        <v>15</v>
      </c>
      <c r="AF83" s="108">
        <v>0</v>
      </c>
      <c r="AG83" s="160">
        <f t="shared" si="6"/>
        <v>0</v>
      </c>
      <c r="AH83" s="161">
        <f t="shared" si="24"/>
        <v>1.875</v>
      </c>
      <c r="AI83" s="136"/>
      <c r="AJ83" s="176"/>
      <c r="AK83" s="37">
        <f t="shared" si="18"/>
        <v>0</v>
      </c>
      <c r="AL83" s="37">
        <f t="shared" si="23"/>
        <v>0</v>
      </c>
    </row>
    <row r="84" spans="1:38" ht="14.5" x14ac:dyDescent="0.35">
      <c r="A84" s="44">
        <v>744</v>
      </c>
      <c r="B84" s="44"/>
      <c r="C84" s="28" t="s">
        <v>193</v>
      </c>
      <c r="D84" s="44" t="s">
        <v>254</v>
      </c>
      <c r="E84" s="45">
        <v>200499</v>
      </c>
      <c r="F84" s="46" t="s">
        <v>319</v>
      </c>
      <c r="G84" s="32">
        <v>15</v>
      </c>
      <c r="H84" s="167">
        <f>0.25*2.25+0.255*1+0*0.5</f>
        <v>0.8175</v>
      </c>
      <c r="I84" s="31">
        <v>30</v>
      </c>
      <c r="J84" s="31">
        <v>45</v>
      </c>
      <c r="K84" s="32"/>
      <c r="L84" s="32"/>
      <c r="M84" s="32"/>
      <c r="N84" s="33"/>
      <c r="O84" s="33">
        <v>23</v>
      </c>
      <c r="P84" s="165">
        <v>35</v>
      </c>
      <c r="Q84" s="32"/>
      <c r="R84" s="32"/>
      <c r="S84" s="32"/>
      <c r="T84" s="32"/>
      <c r="U84" s="32"/>
      <c r="V84" s="32"/>
      <c r="W84" s="32"/>
      <c r="X84" s="32"/>
      <c r="Y84" s="47"/>
      <c r="Z84" s="108">
        <v>0</v>
      </c>
      <c r="AA84" s="108">
        <v>0</v>
      </c>
      <c r="AB84" s="108">
        <v>0</v>
      </c>
      <c r="AC84" s="108">
        <v>0</v>
      </c>
      <c r="AD84" s="108">
        <f t="shared" ref="AD84" si="25">SUM(Z84:AC84)</f>
        <v>0</v>
      </c>
      <c r="AE84" s="108">
        <v>15</v>
      </c>
      <c r="AF84" s="108">
        <v>0</v>
      </c>
      <c r="AG84" s="160">
        <f t="shared" ref="AG84" si="26">(Z84*(K84+Q84))*(AE84+AF84)+(AA84*(L84+R84)+AB84*(M84+S84)+AC84*(N84+T84))*AE84</f>
        <v>0</v>
      </c>
      <c r="AH84" s="161">
        <f t="shared" ref="AH84" si="27">H84</f>
        <v>0.8175</v>
      </c>
      <c r="AI84" s="136"/>
      <c r="AJ84" s="176"/>
      <c r="AK84" s="37">
        <f t="shared" si="18"/>
        <v>0</v>
      </c>
      <c r="AL84" s="37">
        <f t="shared" si="23"/>
        <v>0</v>
      </c>
    </row>
    <row r="85" spans="1:38" ht="14.5" x14ac:dyDescent="0.35">
      <c r="A85" s="44">
        <v>748</v>
      </c>
      <c r="B85" s="44"/>
      <c r="C85" s="28" t="s">
        <v>193</v>
      </c>
      <c r="D85" s="44" t="s">
        <v>254</v>
      </c>
      <c r="E85" s="45">
        <v>200499</v>
      </c>
      <c r="F85" s="46" t="s">
        <v>319</v>
      </c>
      <c r="G85" s="32">
        <v>15</v>
      </c>
      <c r="H85" s="167">
        <f>1.25*2.25+2.75*1+1*0.5</f>
        <v>6.0625</v>
      </c>
      <c r="I85" s="31">
        <v>30</v>
      </c>
      <c r="J85" s="31">
        <v>45</v>
      </c>
      <c r="K85" s="32"/>
      <c r="L85" s="32"/>
      <c r="M85" s="32"/>
      <c r="N85" s="33"/>
      <c r="O85" s="33">
        <v>23</v>
      </c>
      <c r="P85" s="165">
        <v>35</v>
      </c>
      <c r="Q85" s="32"/>
      <c r="R85" s="32"/>
      <c r="S85" s="32"/>
      <c r="T85" s="32"/>
      <c r="U85" s="32"/>
      <c r="V85" s="32"/>
      <c r="W85" s="32"/>
      <c r="X85" s="32"/>
      <c r="Y85" s="47"/>
      <c r="Z85" s="108">
        <v>0</v>
      </c>
      <c r="AA85" s="108">
        <v>0</v>
      </c>
      <c r="AB85" s="108">
        <v>0</v>
      </c>
      <c r="AC85" s="108">
        <v>0</v>
      </c>
      <c r="AD85" s="108">
        <f t="shared" si="5"/>
        <v>0</v>
      </c>
      <c r="AE85" s="108">
        <v>15</v>
      </c>
      <c r="AF85" s="108">
        <v>0</v>
      </c>
      <c r="AG85" s="160">
        <f t="shared" si="6"/>
        <v>0</v>
      </c>
      <c r="AH85" s="161">
        <f t="shared" si="24"/>
        <v>6.0625</v>
      </c>
      <c r="AI85" s="136"/>
      <c r="AJ85" s="176"/>
      <c r="AK85" s="37">
        <f t="shared" si="18"/>
        <v>0</v>
      </c>
      <c r="AL85" s="37">
        <f t="shared" si="23"/>
        <v>0</v>
      </c>
    </row>
    <row r="86" spans="1:38" ht="14.5" x14ac:dyDescent="0.35">
      <c r="A86" s="44">
        <v>749</v>
      </c>
      <c r="B86" s="44"/>
      <c r="C86" s="28" t="s">
        <v>193</v>
      </c>
      <c r="D86" s="44" t="s">
        <v>254</v>
      </c>
      <c r="E86" s="45">
        <v>200499</v>
      </c>
      <c r="F86" s="46" t="s">
        <v>319</v>
      </c>
      <c r="G86" s="32">
        <v>15</v>
      </c>
      <c r="H86" s="167">
        <f>15*2.25+14.25*1+6*0.5</f>
        <v>51</v>
      </c>
      <c r="I86" s="31">
        <v>30</v>
      </c>
      <c r="J86" s="31">
        <v>45</v>
      </c>
      <c r="K86" s="32"/>
      <c r="L86" s="32"/>
      <c r="M86" s="32"/>
      <c r="N86" s="33"/>
      <c r="O86" s="33">
        <v>23</v>
      </c>
      <c r="P86" s="165">
        <v>35</v>
      </c>
      <c r="Q86" s="32"/>
      <c r="R86" s="32"/>
      <c r="S86" s="32"/>
      <c r="T86" s="32"/>
      <c r="U86" s="32"/>
      <c r="V86" s="32"/>
      <c r="W86" s="32"/>
      <c r="X86" s="32"/>
      <c r="Y86" s="47"/>
      <c r="Z86" s="108">
        <v>0</v>
      </c>
      <c r="AA86" s="108">
        <v>0</v>
      </c>
      <c r="AB86" s="108">
        <v>0</v>
      </c>
      <c r="AC86" s="108">
        <v>0</v>
      </c>
      <c r="AD86" s="108">
        <f t="shared" si="5"/>
        <v>0</v>
      </c>
      <c r="AE86" s="108">
        <v>15</v>
      </c>
      <c r="AF86" s="108">
        <v>0</v>
      </c>
      <c r="AG86" s="160">
        <f t="shared" si="6"/>
        <v>0</v>
      </c>
      <c r="AH86" s="161">
        <f t="shared" si="24"/>
        <v>51</v>
      </c>
      <c r="AI86" s="136"/>
      <c r="AJ86" s="176"/>
      <c r="AK86" s="37">
        <f t="shared" si="18"/>
        <v>0</v>
      </c>
      <c r="AL86" s="37">
        <f t="shared" si="23"/>
        <v>0</v>
      </c>
    </row>
    <row r="87" spans="1:38" ht="14.5" x14ac:dyDescent="0.35">
      <c r="A87" s="44">
        <v>739</v>
      </c>
      <c r="B87" s="44"/>
      <c r="C87" s="38" t="s">
        <v>193</v>
      </c>
      <c r="D87" s="44" t="s">
        <v>254</v>
      </c>
      <c r="E87" s="45">
        <v>200499</v>
      </c>
      <c r="F87" s="46" t="s">
        <v>319</v>
      </c>
      <c r="G87" s="32">
        <v>15</v>
      </c>
      <c r="H87" s="167">
        <f>2.5*2.25+4*1+1.5*0.5</f>
        <v>10.375</v>
      </c>
      <c r="I87" s="31">
        <v>30</v>
      </c>
      <c r="J87" s="31">
        <v>45</v>
      </c>
      <c r="K87" s="32"/>
      <c r="L87" s="32"/>
      <c r="M87" s="32"/>
      <c r="N87" s="33"/>
      <c r="O87" s="33">
        <v>23</v>
      </c>
      <c r="P87" s="165">
        <v>35</v>
      </c>
      <c r="Q87" s="32"/>
      <c r="R87" s="32"/>
      <c r="S87" s="32"/>
      <c r="T87" s="32"/>
      <c r="U87" s="32"/>
      <c r="V87" s="32"/>
      <c r="W87" s="32"/>
      <c r="X87" s="32"/>
      <c r="Y87" s="47">
        <f t="shared" ref="Y87:Y95" si="28">SUM(U87:X87)</f>
        <v>0</v>
      </c>
      <c r="Z87" s="108">
        <v>0</v>
      </c>
      <c r="AA87" s="108">
        <v>0</v>
      </c>
      <c r="AB87" s="108">
        <v>0</v>
      </c>
      <c r="AC87" s="108">
        <v>0</v>
      </c>
      <c r="AD87" s="108">
        <f t="shared" ref="AD87" si="29">SUM(Z87:AC87)</f>
        <v>0</v>
      </c>
      <c r="AE87" s="108">
        <v>15</v>
      </c>
      <c r="AF87" s="108">
        <v>0</v>
      </c>
      <c r="AG87" s="160">
        <f t="shared" ref="AG87:AG154" si="30">(Z87*(K87+Q87))*(AE87+AF87)+(AA87*(L87+R87)+AB87*(M87+S87)+AC87*(N87+T87))*AE87</f>
        <v>0</v>
      </c>
      <c r="AH87" s="161">
        <f t="shared" si="24"/>
        <v>10.375</v>
      </c>
      <c r="AI87" s="137"/>
      <c r="AJ87" s="176"/>
      <c r="AK87" s="37">
        <f t="shared" si="18"/>
        <v>0</v>
      </c>
      <c r="AL87" s="37">
        <f t="shared" si="23"/>
        <v>0</v>
      </c>
    </row>
    <row r="88" spans="1:38" ht="14.5" x14ac:dyDescent="0.35">
      <c r="A88" s="44">
        <v>732</v>
      </c>
      <c r="B88" s="44"/>
      <c r="C88" s="38" t="s">
        <v>193</v>
      </c>
      <c r="D88" s="44" t="s">
        <v>254</v>
      </c>
      <c r="E88" s="45">
        <v>200499</v>
      </c>
      <c r="F88" s="46" t="s">
        <v>319</v>
      </c>
      <c r="G88" s="32">
        <v>15</v>
      </c>
      <c r="H88" s="167">
        <f>0*2.25+0.5*1+0*0.5</f>
        <v>0.5</v>
      </c>
      <c r="I88" s="31">
        <v>30</v>
      </c>
      <c r="J88" s="31">
        <v>45</v>
      </c>
      <c r="K88" s="32"/>
      <c r="L88" s="32"/>
      <c r="M88" s="32"/>
      <c r="N88" s="33"/>
      <c r="O88" s="33">
        <v>23</v>
      </c>
      <c r="P88" s="165">
        <v>35</v>
      </c>
      <c r="Q88" s="32"/>
      <c r="R88" s="32"/>
      <c r="S88" s="32"/>
      <c r="T88" s="32"/>
      <c r="U88" s="32"/>
      <c r="V88" s="32"/>
      <c r="W88" s="32"/>
      <c r="X88" s="32"/>
      <c r="Y88" s="47">
        <f t="shared" si="28"/>
        <v>0</v>
      </c>
      <c r="Z88" s="108">
        <v>0</v>
      </c>
      <c r="AA88" s="108">
        <v>0</v>
      </c>
      <c r="AB88" s="108">
        <v>0</v>
      </c>
      <c r="AC88" s="108">
        <v>0</v>
      </c>
      <c r="AD88" s="108">
        <f t="shared" ref="AD88:AD89" si="31">SUM(Z88:AC88)</f>
        <v>0</v>
      </c>
      <c r="AE88" s="108">
        <v>15</v>
      </c>
      <c r="AF88" s="108">
        <v>0</v>
      </c>
      <c r="AG88" s="160">
        <f t="shared" si="30"/>
        <v>0</v>
      </c>
      <c r="AH88" s="161">
        <f t="shared" si="24"/>
        <v>0.5</v>
      </c>
      <c r="AI88" s="137"/>
      <c r="AJ88" s="176"/>
      <c r="AK88" s="37">
        <f t="shared" ref="AK88:AL90" si="32">IF($A90=1004,ROUND((((($K88+$Q88)*$U88)+(($L88+$R88)*$V88)+(($M88+$S88)*$W88)+(($N88+$T88)*$X88))*$G88)/10*3,2),0)</f>
        <v>0</v>
      </c>
      <c r="AL88" s="37">
        <f t="shared" si="32"/>
        <v>0</v>
      </c>
    </row>
    <row r="89" spans="1:38" ht="14.5" x14ac:dyDescent="0.35">
      <c r="A89" s="44">
        <v>709</v>
      </c>
      <c r="B89" s="44"/>
      <c r="C89" s="38" t="s">
        <v>193</v>
      </c>
      <c r="D89" s="44" t="s">
        <v>254</v>
      </c>
      <c r="E89" s="45">
        <v>200499</v>
      </c>
      <c r="F89" s="46" t="s">
        <v>319</v>
      </c>
      <c r="G89" s="32">
        <v>15</v>
      </c>
      <c r="H89" s="167">
        <f>0*2.25+0.25*1+0*0.5</f>
        <v>0.25</v>
      </c>
      <c r="I89" s="31">
        <v>30</v>
      </c>
      <c r="J89" s="31">
        <v>45</v>
      </c>
      <c r="K89" s="32"/>
      <c r="L89" s="32"/>
      <c r="M89" s="32"/>
      <c r="N89" s="33"/>
      <c r="O89" s="33">
        <v>23</v>
      </c>
      <c r="P89" s="165">
        <v>35</v>
      </c>
      <c r="Q89" s="32"/>
      <c r="R89" s="32"/>
      <c r="S89" s="32"/>
      <c r="T89" s="32"/>
      <c r="U89" s="32"/>
      <c r="V89" s="32"/>
      <c r="W89" s="32"/>
      <c r="X89" s="32"/>
      <c r="Y89" s="47">
        <f t="shared" si="28"/>
        <v>0</v>
      </c>
      <c r="Z89" s="108">
        <v>0</v>
      </c>
      <c r="AA89" s="108">
        <v>0</v>
      </c>
      <c r="AB89" s="108">
        <v>0</v>
      </c>
      <c r="AC89" s="108">
        <v>0</v>
      </c>
      <c r="AD89" s="108">
        <f t="shared" si="31"/>
        <v>0</v>
      </c>
      <c r="AE89" s="108">
        <v>15</v>
      </c>
      <c r="AF89" s="108">
        <v>0</v>
      </c>
      <c r="AG89" s="160">
        <f t="shared" si="30"/>
        <v>0</v>
      </c>
      <c r="AH89" s="161">
        <f t="shared" si="24"/>
        <v>0.25</v>
      </c>
      <c r="AI89" s="137"/>
      <c r="AJ89" s="176"/>
      <c r="AK89" s="37">
        <f t="shared" si="32"/>
        <v>0</v>
      </c>
      <c r="AL89" s="37">
        <f t="shared" si="32"/>
        <v>0</v>
      </c>
    </row>
    <row r="90" spans="1:38" ht="14.5" x14ac:dyDescent="0.35">
      <c r="A90" s="44">
        <v>710</v>
      </c>
      <c r="B90" s="44"/>
      <c r="C90" s="38" t="s">
        <v>193</v>
      </c>
      <c r="D90" s="44" t="s">
        <v>254</v>
      </c>
      <c r="E90" s="45">
        <v>200499</v>
      </c>
      <c r="F90" s="46" t="s">
        <v>319</v>
      </c>
      <c r="G90" s="32">
        <v>15</v>
      </c>
      <c r="H90" s="167">
        <f>0*2.25+0.5*1+0*0.5</f>
        <v>0.5</v>
      </c>
      <c r="I90" s="31">
        <v>30</v>
      </c>
      <c r="J90" s="31">
        <v>45</v>
      </c>
      <c r="K90" s="32"/>
      <c r="L90" s="32"/>
      <c r="M90" s="32"/>
      <c r="N90" s="33"/>
      <c r="O90" s="33">
        <v>23</v>
      </c>
      <c r="P90" s="165">
        <v>35</v>
      </c>
      <c r="Q90" s="32"/>
      <c r="R90" s="32"/>
      <c r="S90" s="32"/>
      <c r="T90" s="32"/>
      <c r="U90" s="32"/>
      <c r="V90" s="32"/>
      <c r="W90" s="32"/>
      <c r="X90" s="32"/>
      <c r="Y90" s="47">
        <f t="shared" si="28"/>
        <v>0</v>
      </c>
      <c r="Z90" s="108">
        <v>0</v>
      </c>
      <c r="AA90" s="108">
        <v>0</v>
      </c>
      <c r="AB90" s="108">
        <v>0</v>
      </c>
      <c r="AC90" s="108">
        <v>0</v>
      </c>
      <c r="AD90" s="108">
        <f t="shared" ref="AD90:AD91" si="33">SUM(Z90:AC90)</f>
        <v>0</v>
      </c>
      <c r="AE90" s="108">
        <v>15</v>
      </c>
      <c r="AF90" s="108">
        <v>0</v>
      </c>
      <c r="AG90" s="160">
        <f t="shared" ref="AG90:AG91" si="34">(Z90*(K90+Q90))*(AE90+AF90)+(AA90*(L90+R90)+AB90*(M90+S90)+AC90*(N90+T90))*AE90</f>
        <v>0</v>
      </c>
      <c r="AH90" s="161">
        <f t="shared" ref="AH90:AH91" si="35">H90</f>
        <v>0.5</v>
      </c>
      <c r="AI90" s="137"/>
      <c r="AJ90" s="176"/>
      <c r="AK90" s="37">
        <f t="shared" si="32"/>
        <v>0</v>
      </c>
      <c r="AL90" s="37">
        <f t="shared" si="32"/>
        <v>0</v>
      </c>
    </row>
    <row r="91" spans="1:38" ht="14.5" x14ac:dyDescent="0.35">
      <c r="A91" s="44">
        <v>915</v>
      </c>
      <c r="B91" s="44"/>
      <c r="C91" s="38" t="s">
        <v>193</v>
      </c>
      <c r="D91" s="44" t="s">
        <v>254</v>
      </c>
      <c r="E91" s="45">
        <v>200499</v>
      </c>
      <c r="F91" s="46" t="s">
        <v>319</v>
      </c>
      <c r="G91" s="32">
        <v>15</v>
      </c>
      <c r="H91" s="167">
        <f>0.75*2.25+0.25*1+0.5*0.5</f>
        <v>2.1875</v>
      </c>
      <c r="I91" s="31">
        <v>30</v>
      </c>
      <c r="J91" s="31">
        <v>45</v>
      </c>
      <c r="K91" s="32"/>
      <c r="L91" s="32"/>
      <c r="M91" s="32"/>
      <c r="N91" s="33"/>
      <c r="O91" s="33">
        <v>23</v>
      </c>
      <c r="P91" s="165">
        <v>35</v>
      </c>
      <c r="Q91" s="32"/>
      <c r="R91" s="32"/>
      <c r="S91" s="32"/>
      <c r="T91" s="32"/>
      <c r="U91" s="32"/>
      <c r="V91" s="32"/>
      <c r="W91" s="32"/>
      <c r="X91" s="32"/>
      <c r="Y91" s="47">
        <f t="shared" si="28"/>
        <v>0</v>
      </c>
      <c r="Z91" s="108">
        <v>0</v>
      </c>
      <c r="AA91" s="108">
        <v>0</v>
      </c>
      <c r="AB91" s="108">
        <v>0</v>
      </c>
      <c r="AC91" s="108">
        <v>0</v>
      </c>
      <c r="AD91" s="108">
        <f t="shared" si="33"/>
        <v>0</v>
      </c>
      <c r="AE91" s="108">
        <v>15</v>
      </c>
      <c r="AF91" s="108">
        <v>0</v>
      </c>
      <c r="AG91" s="160">
        <f t="shared" si="34"/>
        <v>0</v>
      </c>
      <c r="AH91" s="161">
        <f t="shared" si="35"/>
        <v>2.1875</v>
      </c>
      <c r="AI91" s="137"/>
      <c r="AJ91" s="176"/>
      <c r="AK91" s="37">
        <f>IF($A92=1004,ROUND((((($K91+$Q91)*$U91)+(($L91+$R91)*$V91)+(($M91+$S91)*$W91)+(($N91+$T91)*$X91))*$G91)/10*3,2),0)</f>
        <v>0</v>
      </c>
      <c r="AL91" s="37">
        <f>IF($A92=1004,ROUND((((($K91+$Q91)*$U91)+(($L91+$R91)*$V91)+(($M91+$S91)*$W91)+(($N91+$T91)*$X91))*$G91)/10*3,2),0)</f>
        <v>0</v>
      </c>
    </row>
    <row r="92" spans="1:38" ht="14.5" x14ac:dyDescent="0.35">
      <c r="A92" s="44">
        <v>1004</v>
      </c>
      <c r="B92" s="44"/>
      <c r="C92" s="38" t="s">
        <v>193</v>
      </c>
      <c r="D92" s="44" t="s">
        <v>254</v>
      </c>
      <c r="E92" s="45">
        <v>200499</v>
      </c>
      <c r="F92" s="46" t="s">
        <v>319</v>
      </c>
      <c r="G92" s="32">
        <v>15</v>
      </c>
      <c r="H92" s="167">
        <f>0.25*2.25+0*1+0*0.5</f>
        <v>0.5625</v>
      </c>
      <c r="I92" s="31">
        <v>30</v>
      </c>
      <c r="J92" s="31">
        <v>45</v>
      </c>
      <c r="K92" s="32"/>
      <c r="L92" s="32"/>
      <c r="M92" s="32"/>
      <c r="N92" s="33"/>
      <c r="O92" s="33">
        <v>23</v>
      </c>
      <c r="P92" s="165">
        <v>35</v>
      </c>
      <c r="Q92" s="32"/>
      <c r="R92" s="32"/>
      <c r="S92" s="32"/>
      <c r="T92" s="32"/>
      <c r="U92" s="32"/>
      <c r="V92" s="32"/>
      <c r="W92" s="32"/>
      <c r="X92" s="32"/>
      <c r="Y92" s="47">
        <f t="shared" si="28"/>
        <v>0</v>
      </c>
      <c r="Z92" s="108">
        <v>0</v>
      </c>
      <c r="AA92" s="108">
        <v>0</v>
      </c>
      <c r="AB92" s="108">
        <v>0</v>
      </c>
      <c r="AC92" s="108">
        <v>0</v>
      </c>
      <c r="AD92" s="108">
        <f t="shared" si="5"/>
        <v>0</v>
      </c>
      <c r="AE92" s="108">
        <v>15</v>
      </c>
      <c r="AF92" s="108">
        <v>0</v>
      </c>
      <c r="AG92" s="160">
        <f t="shared" si="30"/>
        <v>0</v>
      </c>
      <c r="AH92" s="161">
        <f t="shared" si="24"/>
        <v>0.5625</v>
      </c>
      <c r="AI92" s="137"/>
      <c r="AJ92" s="177"/>
      <c r="AK92" s="37" t="e">
        <f>IF(#REF!=1004,ROUND((((($K92+$Q92)*$U92)+(($L92+$R92)*$V92)+(($M92+$S92)*$W92)+(($N92+$T92)*$X92))*$G92)/10*3,2),0)</f>
        <v>#REF!</v>
      </c>
      <c r="AL92" s="37" t="e">
        <f>IF(#REF!=1004,ROUND((((($K92+$Q92)*$U92)+(($L92+$R92)*$V92)+(($M92+$S92)*$W92)+(($N92+$T92)*$X92))*$G92)/10*3,2),0)</f>
        <v>#REF!</v>
      </c>
    </row>
    <row r="93" spans="1:38" ht="14.5" x14ac:dyDescent="0.35">
      <c r="A93" s="44">
        <v>749</v>
      </c>
      <c r="B93" s="44"/>
      <c r="C93" s="44" t="s">
        <v>220</v>
      </c>
      <c r="D93" s="44" t="s">
        <v>194</v>
      </c>
      <c r="E93" s="45">
        <v>200526</v>
      </c>
      <c r="F93" s="46" t="s">
        <v>320</v>
      </c>
      <c r="G93" s="32">
        <v>6</v>
      </c>
      <c r="H93" s="31">
        <f t="shared" ref="H93:H138" si="36">IF(AND($A93&lt;&gt;1004,$A93&lt;&gt;915,$A93&lt;&gt;410), ROUND(((((($K93+$Q93)*$U93)+(($L93+$R93)*$V93)+(($M93+$S93)*$W93)+(($N93+$T93)*$X93))*$G93)/10*3),2),0)</f>
        <v>31.5</v>
      </c>
      <c r="I93" s="32">
        <v>89</v>
      </c>
      <c r="J93" s="32">
        <v>89</v>
      </c>
      <c r="K93" s="32">
        <v>1</v>
      </c>
      <c r="L93" s="32">
        <v>1</v>
      </c>
      <c r="M93" s="32">
        <v>2</v>
      </c>
      <c r="N93" s="33"/>
      <c r="O93" s="33"/>
      <c r="P93" s="33"/>
      <c r="Q93" s="32"/>
      <c r="R93" s="32"/>
      <c r="S93" s="32"/>
      <c r="T93" s="32"/>
      <c r="U93" s="32">
        <v>5</v>
      </c>
      <c r="V93" s="32">
        <v>2.5</v>
      </c>
      <c r="W93" s="32">
        <v>5</v>
      </c>
      <c r="X93" s="32"/>
      <c r="Y93" s="47">
        <f t="shared" si="28"/>
        <v>12.5</v>
      </c>
      <c r="Z93" s="108">
        <v>2</v>
      </c>
      <c r="AA93" s="108">
        <v>1</v>
      </c>
      <c r="AB93" s="108">
        <v>2</v>
      </c>
      <c r="AC93" s="108">
        <v>0</v>
      </c>
      <c r="AD93" s="108">
        <f t="shared" si="5"/>
        <v>5</v>
      </c>
      <c r="AE93" s="108">
        <v>15</v>
      </c>
      <c r="AF93" s="108">
        <v>0</v>
      </c>
      <c r="AG93" s="160">
        <f t="shared" si="30"/>
        <v>105</v>
      </c>
      <c r="AH93" s="109">
        <f t="shared" ref="AH93:AH138" si="37">IF(AND($A93&lt;&gt;1004,$A93&lt;&gt;915,$A93&lt;&gt;410),AG93*3/10,0)</f>
        <v>31.5</v>
      </c>
      <c r="AI93" s="63" t="s">
        <v>222</v>
      </c>
      <c r="AJ93" s="49" t="s">
        <v>354</v>
      </c>
      <c r="AK93" s="37">
        <f t="shared" ref="AK93:AK138" si="38">IF($A93=1004,ROUND((((($K93+$Q93)*$U93)+(($L93+$R93)*$V93)+(($M93+$S93)*$W93)+(($N93+$T93)*$X93))*$G93)/10*3,2),0)</f>
        <v>0</v>
      </c>
      <c r="AL93" s="37">
        <f t="shared" ref="AL93:AL138" si="39">IF(OR($A93=410,$A93=915),ROUND((((($K93+$Q93)*$U93)+(($L93+$R93)*$V93)+(($M93+$S93)*$W93)+(($N93+$T93)*$X93))*$G93)/10*3,2),0)</f>
        <v>0</v>
      </c>
    </row>
    <row r="94" spans="1:38" ht="14.5" x14ac:dyDescent="0.35">
      <c r="A94" s="44">
        <v>723</v>
      </c>
      <c r="B94" s="44"/>
      <c r="C94" s="44" t="s">
        <v>220</v>
      </c>
      <c r="D94" s="44" t="s">
        <v>194</v>
      </c>
      <c r="E94" s="45">
        <v>200527</v>
      </c>
      <c r="F94" s="46" t="s">
        <v>321</v>
      </c>
      <c r="G94" s="32">
        <v>6</v>
      </c>
      <c r="H94" s="31">
        <f t="shared" si="36"/>
        <v>48.02</v>
      </c>
      <c r="I94" s="32">
        <v>91</v>
      </c>
      <c r="J94" s="32">
        <v>91</v>
      </c>
      <c r="K94" s="32">
        <v>2</v>
      </c>
      <c r="L94" s="32">
        <v>0.67</v>
      </c>
      <c r="M94" s="32">
        <v>3</v>
      </c>
      <c r="N94" s="33"/>
      <c r="O94" s="33"/>
      <c r="P94" s="33"/>
      <c r="Q94" s="32"/>
      <c r="R94" s="32"/>
      <c r="S94" s="32"/>
      <c r="T94" s="32"/>
      <c r="U94" s="32">
        <v>5</v>
      </c>
      <c r="V94" s="32">
        <v>2.5</v>
      </c>
      <c r="W94" s="32">
        <v>5</v>
      </c>
      <c r="X94" s="32"/>
      <c r="Y94" s="47">
        <f t="shared" si="28"/>
        <v>12.5</v>
      </c>
      <c r="Z94" s="108">
        <v>2</v>
      </c>
      <c r="AA94" s="108">
        <v>1</v>
      </c>
      <c r="AB94" s="108">
        <v>2</v>
      </c>
      <c r="AC94" s="108">
        <v>0</v>
      </c>
      <c r="AD94" s="108">
        <f t="shared" ref="AD94:AD156" si="40">SUM(Z94:AC94)</f>
        <v>5</v>
      </c>
      <c r="AE94" s="108">
        <v>15</v>
      </c>
      <c r="AF94" s="108">
        <v>0</v>
      </c>
      <c r="AG94" s="160">
        <f t="shared" si="30"/>
        <v>160.05000000000001</v>
      </c>
      <c r="AH94" s="109">
        <f t="shared" si="37"/>
        <v>48.015000000000001</v>
      </c>
      <c r="AI94" s="63" t="s">
        <v>222</v>
      </c>
      <c r="AJ94" s="49" t="s">
        <v>390</v>
      </c>
      <c r="AK94" s="37">
        <f t="shared" si="38"/>
        <v>0</v>
      </c>
      <c r="AL94" s="37">
        <f t="shared" si="39"/>
        <v>0</v>
      </c>
    </row>
    <row r="95" spans="1:38" ht="14.5" x14ac:dyDescent="0.35">
      <c r="A95" s="44">
        <v>723</v>
      </c>
      <c r="B95" s="44"/>
      <c r="C95" s="44" t="s">
        <v>220</v>
      </c>
      <c r="D95" s="44" t="s">
        <v>194</v>
      </c>
      <c r="E95" s="45">
        <v>200528</v>
      </c>
      <c r="F95" s="46" t="s">
        <v>322</v>
      </c>
      <c r="G95" s="32">
        <v>6</v>
      </c>
      <c r="H95" s="31">
        <f t="shared" si="36"/>
        <v>45</v>
      </c>
      <c r="I95" s="32"/>
      <c r="J95" s="32"/>
      <c r="K95" s="32"/>
      <c r="L95" s="32"/>
      <c r="M95" s="32"/>
      <c r="N95" s="33"/>
      <c r="O95" s="33">
        <v>79</v>
      </c>
      <c r="P95" s="33">
        <v>79</v>
      </c>
      <c r="Q95" s="32">
        <v>2</v>
      </c>
      <c r="R95" s="32"/>
      <c r="S95" s="32">
        <v>3</v>
      </c>
      <c r="T95" s="32"/>
      <c r="U95" s="32">
        <v>5</v>
      </c>
      <c r="V95" s="32"/>
      <c r="W95" s="32">
        <v>5</v>
      </c>
      <c r="X95" s="32"/>
      <c r="Y95" s="47">
        <f t="shared" si="28"/>
        <v>10</v>
      </c>
      <c r="Z95" s="108">
        <v>2</v>
      </c>
      <c r="AA95" s="108">
        <v>0</v>
      </c>
      <c r="AB95" s="108">
        <v>2</v>
      </c>
      <c r="AC95" s="108">
        <v>0</v>
      </c>
      <c r="AD95" s="108">
        <f t="shared" si="40"/>
        <v>4</v>
      </c>
      <c r="AE95" s="108">
        <v>15</v>
      </c>
      <c r="AF95" s="108">
        <v>0</v>
      </c>
      <c r="AG95" s="160">
        <f t="shared" si="30"/>
        <v>150</v>
      </c>
      <c r="AH95" s="109">
        <f t="shared" si="37"/>
        <v>45</v>
      </c>
      <c r="AI95" s="63" t="s">
        <v>222</v>
      </c>
      <c r="AJ95" s="49"/>
      <c r="AK95" s="37">
        <f t="shared" si="38"/>
        <v>0</v>
      </c>
      <c r="AL95" s="37">
        <f t="shared" si="39"/>
        <v>0</v>
      </c>
    </row>
    <row r="96" spans="1:38" ht="14.5" x14ac:dyDescent="0.35">
      <c r="A96" s="64">
        <v>1004</v>
      </c>
      <c r="B96" s="64"/>
      <c r="C96" s="64" t="s">
        <v>220</v>
      </c>
      <c r="D96" s="64" t="s">
        <v>194</v>
      </c>
      <c r="E96" s="65">
        <v>200529</v>
      </c>
      <c r="F96" s="66" t="s">
        <v>323</v>
      </c>
      <c r="G96" s="67">
        <v>6</v>
      </c>
      <c r="H96" s="68">
        <f t="shared" si="36"/>
        <v>0</v>
      </c>
      <c r="I96" s="32">
        <v>80</v>
      </c>
      <c r="J96" s="32">
        <v>80</v>
      </c>
      <c r="K96" s="42">
        <v>1</v>
      </c>
      <c r="L96" s="42"/>
      <c r="M96" s="42"/>
      <c r="N96" s="43"/>
      <c r="O96" s="43"/>
      <c r="P96" s="43"/>
      <c r="Q96" s="42"/>
      <c r="R96" s="42"/>
      <c r="S96" s="42"/>
      <c r="T96" s="42"/>
      <c r="U96" s="42">
        <v>10</v>
      </c>
      <c r="V96" s="42"/>
      <c r="W96" s="32"/>
      <c r="X96" s="32"/>
      <c r="Y96" s="47">
        <v>10</v>
      </c>
      <c r="Z96" s="108">
        <v>4</v>
      </c>
      <c r="AA96" s="108">
        <v>0</v>
      </c>
      <c r="AB96" s="108">
        <v>0</v>
      </c>
      <c r="AC96" s="108">
        <v>0</v>
      </c>
      <c r="AD96" s="108">
        <f t="shared" si="40"/>
        <v>4</v>
      </c>
      <c r="AE96" s="108">
        <v>15</v>
      </c>
      <c r="AF96" s="108">
        <v>0</v>
      </c>
      <c r="AG96" s="160">
        <f t="shared" si="30"/>
        <v>60</v>
      </c>
      <c r="AH96" s="109">
        <f t="shared" si="37"/>
        <v>0</v>
      </c>
      <c r="AI96" s="63" t="s">
        <v>222</v>
      </c>
      <c r="AJ96" s="49"/>
      <c r="AK96" s="37">
        <f t="shared" si="38"/>
        <v>18</v>
      </c>
      <c r="AL96" s="37">
        <f t="shared" si="39"/>
        <v>0</v>
      </c>
    </row>
    <row r="97" spans="1:38" ht="14.5" x14ac:dyDescent="0.35">
      <c r="A97" s="44">
        <v>715</v>
      </c>
      <c r="B97" s="44"/>
      <c r="C97" s="44" t="s">
        <v>220</v>
      </c>
      <c r="D97" s="44" t="s">
        <v>194</v>
      </c>
      <c r="E97" s="45">
        <v>200530</v>
      </c>
      <c r="F97" s="46" t="s">
        <v>324</v>
      </c>
      <c r="G97" s="32">
        <v>6</v>
      </c>
      <c r="H97" s="31">
        <f t="shared" si="36"/>
        <v>9</v>
      </c>
      <c r="I97" s="32">
        <v>88</v>
      </c>
      <c r="J97" s="32">
        <v>88</v>
      </c>
      <c r="K97" s="32"/>
      <c r="L97" s="32"/>
      <c r="M97" s="32">
        <v>1</v>
      </c>
      <c r="N97" s="33"/>
      <c r="O97" s="33"/>
      <c r="P97" s="33"/>
      <c r="Q97" s="32"/>
      <c r="R97" s="32"/>
      <c r="S97" s="32"/>
      <c r="T97" s="32"/>
      <c r="U97" s="70">
        <v>5</v>
      </c>
      <c r="V97" s="32"/>
      <c r="W97" s="32">
        <v>5</v>
      </c>
      <c r="X97" s="32"/>
      <c r="Y97" s="47">
        <f>SUM(U97:X97)</f>
        <v>10</v>
      </c>
      <c r="Z97" s="108">
        <v>2</v>
      </c>
      <c r="AA97" s="108">
        <v>0</v>
      </c>
      <c r="AB97" s="108">
        <v>2</v>
      </c>
      <c r="AC97" s="108">
        <v>0</v>
      </c>
      <c r="AD97" s="108">
        <f t="shared" si="40"/>
        <v>4</v>
      </c>
      <c r="AE97" s="108">
        <v>15</v>
      </c>
      <c r="AF97" s="108">
        <v>0</v>
      </c>
      <c r="AG97" s="160">
        <f t="shared" si="30"/>
        <v>30</v>
      </c>
      <c r="AH97" s="109">
        <f t="shared" si="37"/>
        <v>9</v>
      </c>
      <c r="AI97" s="63" t="s">
        <v>222</v>
      </c>
      <c r="AJ97" s="49"/>
      <c r="AK97" s="37">
        <f t="shared" si="38"/>
        <v>0</v>
      </c>
      <c r="AL97" s="37">
        <f t="shared" si="39"/>
        <v>0</v>
      </c>
    </row>
    <row r="98" spans="1:38" ht="14.5" x14ac:dyDescent="0.35">
      <c r="A98" s="71">
        <v>1004</v>
      </c>
      <c r="B98" s="71"/>
      <c r="C98" s="71" t="s">
        <v>220</v>
      </c>
      <c r="D98" s="71" t="s">
        <v>194</v>
      </c>
      <c r="E98" s="72">
        <v>200530</v>
      </c>
      <c r="F98" s="73" t="s">
        <v>324</v>
      </c>
      <c r="G98" s="68">
        <v>6</v>
      </c>
      <c r="H98" s="68">
        <f t="shared" si="36"/>
        <v>0</v>
      </c>
      <c r="I98" s="32">
        <v>88</v>
      </c>
      <c r="J98" s="32">
        <v>88</v>
      </c>
      <c r="K98" s="32">
        <v>1</v>
      </c>
      <c r="L98" s="32"/>
      <c r="M98" s="32">
        <v>1</v>
      </c>
      <c r="N98" s="33"/>
      <c r="O98" s="33"/>
      <c r="P98" s="33"/>
      <c r="Q98" s="32"/>
      <c r="R98" s="32"/>
      <c r="S98" s="32"/>
      <c r="T98" s="32"/>
      <c r="U98" s="32">
        <v>5</v>
      </c>
      <c r="V98" s="32"/>
      <c r="W98" s="32">
        <v>5</v>
      </c>
      <c r="X98" s="32"/>
      <c r="Y98" s="47">
        <v>10</v>
      </c>
      <c r="Z98" s="108">
        <v>2</v>
      </c>
      <c r="AA98" s="108">
        <v>0</v>
      </c>
      <c r="AB98" s="108">
        <v>2</v>
      </c>
      <c r="AC98" s="108">
        <v>0</v>
      </c>
      <c r="AD98" s="108">
        <f t="shared" si="40"/>
        <v>4</v>
      </c>
      <c r="AE98" s="108">
        <v>15</v>
      </c>
      <c r="AF98" s="108">
        <v>0</v>
      </c>
      <c r="AG98" s="160">
        <f t="shared" si="30"/>
        <v>60</v>
      </c>
      <c r="AH98" s="109">
        <f t="shared" si="37"/>
        <v>0</v>
      </c>
      <c r="AI98" s="63" t="s">
        <v>222</v>
      </c>
      <c r="AJ98" s="49"/>
      <c r="AK98" s="37">
        <f t="shared" si="38"/>
        <v>18</v>
      </c>
      <c r="AL98" s="37">
        <f t="shared" si="39"/>
        <v>0</v>
      </c>
    </row>
    <row r="99" spans="1:38" ht="14.5" x14ac:dyDescent="0.35">
      <c r="A99" s="44">
        <v>715</v>
      </c>
      <c r="B99" s="44"/>
      <c r="C99" s="44" t="s">
        <v>220</v>
      </c>
      <c r="D99" s="44" t="s">
        <v>194</v>
      </c>
      <c r="E99" s="45">
        <v>200531</v>
      </c>
      <c r="F99" s="46" t="s">
        <v>325</v>
      </c>
      <c r="G99" s="32">
        <v>6</v>
      </c>
      <c r="H99" s="31">
        <f t="shared" si="36"/>
        <v>18</v>
      </c>
      <c r="I99" s="32"/>
      <c r="J99" s="32"/>
      <c r="K99" s="32"/>
      <c r="L99" s="32"/>
      <c r="M99" s="32"/>
      <c r="N99" s="33"/>
      <c r="O99" s="33">
        <v>85</v>
      </c>
      <c r="P99" s="33">
        <v>85</v>
      </c>
      <c r="Q99" s="32">
        <v>1</v>
      </c>
      <c r="R99" s="32"/>
      <c r="S99" s="32">
        <v>1</v>
      </c>
      <c r="T99" s="32"/>
      <c r="U99" s="31">
        <v>6.25</v>
      </c>
      <c r="V99" s="31"/>
      <c r="W99" s="31">
        <v>3.75</v>
      </c>
      <c r="X99" s="32"/>
      <c r="Y99" s="47">
        <f>SUM(U99:X99)</f>
        <v>10</v>
      </c>
      <c r="Z99" s="108">
        <v>2.5</v>
      </c>
      <c r="AA99" s="108">
        <v>0</v>
      </c>
      <c r="AB99" s="108">
        <v>1.5</v>
      </c>
      <c r="AC99" s="108">
        <v>0</v>
      </c>
      <c r="AD99" s="108">
        <f t="shared" si="40"/>
        <v>4</v>
      </c>
      <c r="AE99" s="108">
        <v>15</v>
      </c>
      <c r="AF99" s="108">
        <v>0</v>
      </c>
      <c r="AG99" s="160">
        <f t="shared" si="30"/>
        <v>60</v>
      </c>
      <c r="AH99" s="109">
        <f t="shared" si="37"/>
        <v>18</v>
      </c>
      <c r="AI99" s="63" t="s">
        <v>222</v>
      </c>
      <c r="AJ99" s="49"/>
      <c r="AK99" s="37">
        <f t="shared" si="38"/>
        <v>0</v>
      </c>
      <c r="AL99" s="37">
        <f t="shared" si="39"/>
        <v>0</v>
      </c>
    </row>
    <row r="100" spans="1:38" ht="14.5" x14ac:dyDescent="0.35">
      <c r="A100" s="71">
        <v>1004</v>
      </c>
      <c r="B100" s="71"/>
      <c r="C100" s="71" t="s">
        <v>220</v>
      </c>
      <c r="D100" s="71" t="s">
        <v>194</v>
      </c>
      <c r="E100" s="72">
        <v>200531</v>
      </c>
      <c r="F100" s="73" t="s">
        <v>325</v>
      </c>
      <c r="G100" s="68">
        <v>6</v>
      </c>
      <c r="H100" s="68">
        <f t="shared" si="36"/>
        <v>0</v>
      </c>
      <c r="I100" s="32"/>
      <c r="J100" s="32"/>
      <c r="K100" s="32"/>
      <c r="L100" s="32"/>
      <c r="M100" s="32"/>
      <c r="N100" s="33"/>
      <c r="O100" s="33">
        <v>85</v>
      </c>
      <c r="P100" s="33">
        <v>85</v>
      </c>
      <c r="Q100" s="32"/>
      <c r="R100" s="32"/>
      <c r="S100" s="32">
        <v>1</v>
      </c>
      <c r="T100" s="32"/>
      <c r="U100" s="31">
        <v>6.25</v>
      </c>
      <c r="V100" s="32"/>
      <c r="W100" s="31">
        <v>3.75</v>
      </c>
      <c r="X100" s="32"/>
      <c r="Y100" s="47">
        <v>10</v>
      </c>
      <c r="Z100" s="108">
        <v>2.5</v>
      </c>
      <c r="AA100" s="108">
        <v>0</v>
      </c>
      <c r="AB100" s="108">
        <v>1.5</v>
      </c>
      <c r="AC100" s="108">
        <v>0</v>
      </c>
      <c r="AD100" s="108">
        <f t="shared" si="40"/>
        <v>4</v>
      </c>
      <c r="AE100" s="108">
        <v>15</v>
      </c>
      <c r="AF100" s="108">
        <v>0</v>
      </c>
      <c r="AG100" s="160">
        <f t="shared" si="30"/>
        <v>22.5</v>
      </c>
      <c r="AH100" s="109">
        <f t="shared" si="37"/>
        <v>0</v>
      </c>
      <c r="AI100" s="63" t="s">
        <v>222</v>
      </c>
      <c r="AJ100" s="49"/>
      <c r="AK100" s="37">
        <f t="shared" si="38"/>
        <v>6.75</v>
      </c>
      <c r="AL100" s="37">
        <f t="shared" si="39"/>
        <v>0</v>
      </c>
    </row>
    <row r="101" spans="1:38" ht="14.5" x14ac:dyDescent="0.35">
      <c r="A101" s="64">
        <v>1004</v>
      </c>
      <c r="B101" s="64"/>
      <c r="C101" s="64" t="s">
        <v>220</v>
      </c>
      <c r="D101" s="64" t="s">
        <v>194</v>
      </c>
      <c r="E101" s="65">
        <v>200532</v>
      </c>
      <c r="F101" s="74" t="s">
        <v>326</v>
      </c>
      <c r="G101" s="67">
        <v>6</v>
      </c>
      <c r="H101" s="68">
        <f t="shared" si="36"/>
        <v>0</v>
      </c>
      <c r="I101" s="32">
        <v>53</v>
      </c>
      <c r="J101" s="32">
        <v>53</v>
      </c>
      <c r="K101" s="42">
        <v>1</v>
      </c>
      <c r="L101" s="42"/>
      <c r="M101" s="42"/>
      <c r="N101" s="43"/>
      <c r="O101" s="43"/>
      <c r="P101" s="43"/>
      <c r="Q101" s="42"/>
      <c r="R101" s="42"/>
      <c r="S101" s="42"/>
      <c r="T101" s="42"/>
      <c r="U101" s="42">
        <v>10</v>
      </c>
      <c r="V101" s="42"/>
      <c r="W101" s="42"/>
      <c r="X101" s="42"/>
      <c r="Y101" s="47">
        <v>10</v>
      </c>
      <c r="Z101" s="108">
        <v>4</v>
      </c>
      <c r="AA101" s="108">
        <v>0</v>
      </c>
      <c r="AB101" s="108">
        <v>0</v>
      </c>
      <c r="AC101" s="108">
        <v>0</v>
      </c>
      <c r="AD101" s="108">
        <f t="shared" si="40"/>
        <v>4</v>
      </c>
      <c r="AE101" s="108">
        <v>15</v>
      </c>
      <c r="AF101" s="108">
        <v>0</v>
      </c>
      <c r="AG101" s="160">
        <f t="shared" si="30"/>
        <v>60</v>
      </c>
      <c r="AH101" s="109">
        <f t="shared" si="37"/>
        <v>0</v>
      </c>
      <c r="AI101" s="63" t="s">
        <v>222</v>
      </c>
      <c r="AJ101" s="49"/>
      <c r="AK101" s="37">
        <f t="shared" si="38"/>
        <v>18</v>
      </c>
      <c r="AL101" s="37">
        <f t="shared" si="39"/>
        <v>0</v>
      </c>
    </row>
    <row r="102" spans="1:38" ht="14.5" x14ac:dyDescent="0.35">
      <c r="A102" s="44">
        <v>732</v>
      </c>
      <c r="B102" s="44"/>
      <c r="C102" s="44" t="s">
        <v>220</v>
      </c>
      <c r="D102" s="44" t="s">
        <v>194</v>
      </c>
      <c r="E102" s="45">
        <v>200533</v>
      </c>
      <c r="F102" s="46" t="s">
        <v>221</v>
      </c>
      <c r="G102" s="32">
        <v>6</v>
      </c>
      <c r="H102" s="31">
        <f t="shared" si="36"/>
        <v>18</v>
      </c>
      <c r="I102" s="32"/>
      <c r="J102" s="32"/>
      <c r="K102" s="32"/>
      <c r="L102" s="32"/>
      <c r="M102" s="32"/>
      <c r="N102" s="33"/>
      <c r="O102" s="33">
        <v>52</v>
      </c>
      <c r="P102" s="33">
        <v>52</v>
      </c>
      <c r="Q102" s="32">
        <v>1</v>
      </c>
      <c r="R102" s="32"/>
      <c r="S102" s="32">
        <v>1</v>
      </c>
      <c r="T102" s="32"/>
      <c r="U102" s="31">
        <v>7.5</v>
      </c>
      <c r="V102" s="31"/>
      <c r="W102" s="31">
        <v>2.5</v>
      </c>
      <c r="X102" s="32"/>
      <c r="Y102" s="47">
        <f>SUM(U102:X102)</f>
        <v>10</v>
      </c>
      <c r="Z102" s="108">
        <v>3</v>
      </c>
      <c r="AA102" s="108">
        <v>0</v>
      </c>
      <c r="AB102" s="108">
        <v>1</v>
      </c>
      <c r="AC102" s="108">
        <v>0</v>
      </c>
      <c r="AD102" s="108">
        <f t="shared" si="40"/>
        <v>4</v>
      </c>
      <c r="AE102" s="108">
        <v>15</v>
      </c>
      <c r="AF102" s="108">
        <v>0</v>
      </c>
      <c r="AG102" s="160">
        <f t="shared" si="30"/>
        <v>60</v>
      </c>
      <c r="AH102" s="109">
        <f t="shared" si="37"/>
        <v>18</v>
      </c>
      <c r="AI102" s="63" t="s">
        <v>222</v>
      </c>
      <c r="AJ102" s="49"/>
      <c r="AK102" s="37">
        <f t="shared" si="38"/>
        <v>0</v>
      </c>
      <c r="AL102" s="37">
        <f t="shared" si="39"/>
        <v>0</v>
      </c>
    </row>
    <row r="103" spans="1:38" ht="14.5" x14ac:dyDescent="0.35">
      <c r="A103" s="71">
        <v>1004</v>
      </c>
      <c r="B103" s="71"/>
      <c r="C103" s="71" t="s">
        <v>220</v>
      </c>
      <c r="D103" s="71" t="s">
        <v>194</v>
      </c>
      <c r="E103" s="72">
        <v>200534</v>
      </c>
      <c r="F103" s="73" t="s">
        <v>196</v>
      </c>
      <c r="G103" s="68">
        <v>6</v>
      </c>
      <c r="H103" s="68">
        <f t="shared" si="36"/>
        <v>0</v>
      </c>
      <c r="I103" s="32"/>
      <c r="J103" s="32"/>
      <c r="K103" s="32"/>
      <c r="L103" s="32"/>
      <c r="M103" s="32"/>
      <c r="N103" s="33"/>
      <c r="O103" s="33">
        <v>80</v>
      </c>
      <c r="P103" s="33">
        <v>80</v>
      </c>
      <c r="Q103" s="32">
        <v>1</v>
      </c>
      <c r="R103" s="32"/>
      <c r="S103" s="32"/>
      <c r="T103" s="32"/>
      <c r="U103" s="32">
        <v>10</v>
      </c>
      <c r="V103" s="32"/>
      <c r="W103" s="32"/>
      <c r="X103" s="32"/>
      <c r="Y103" s="47">
        <v>10</v>
      </c>
      <c r="Z103" s="108">
        <v>4</v>
      </c>
      <c r="AA103" s="108">
        <v>0</v>
      </c>
      <c r="AB103" s="108">
        <v>0</v>
      </c>
      <c r="AC103" s="108">
        <v>0</v>
      </c>
      <c r="AD103" s="108">
        <f t="shared" si="40"/>
        <v>4</v>
      </c>
      <c r="AE103" s="108">
        <v>15</v>
      </c>
      <c r="AF103" s="108">
        <v>0</v>
      </c>
      <c r="AG103" s="160">
        <f t="shared" si="30"/>
        <v>60</v>
      </c>
      <c r="AH103" s="109">
        <f t="shared" si="37"/>
        <v>0</v>
      </c>
      <c r="AI103" s="63" t="s">
        <v>222</v>
      </c>
      <c r="AJ103" s="49"/>
      <c r="AK103" s="37">
        <f t="shared" si="38"/>
        <v>18</v>
      </c>
      <c r="AL103" s="37">
        <f t="shared" si="39"/>
        <v>0</v>
      </c>
    </row>
    <row r="104" spans="1:38" ht="14.5" x14ac:dyDescent="0.35">
      <c r="A104" s="71">
        <v>1004</v>
      </c>
      <c r="B104" s="71"/>
      <c r="C104" s="71" t="s">
        <v>220</v>
      </c>
      <c r="D104" s="71" t="s">
        <v>194</v>
      </c>
      <c r="E104" s="72">
        <v>200535</v>
      </c>
      <c r="F104" s="73" t="s">
        <v>223</v>
      </c>
      <c r="G104" s="68">
        <v>6</v>
      </c>
      <c r="H104" s="68">
        <f t="shared" si="36"/>
        <v>0</v>
      </c>
      <c r="I104" s="32"/>
      <c r="J104" s="32"/>
      <c r="K104" s="32"/>
      <c r="L104" s="32"/>
      <c r="M104" s="32"/>
      <c r="N104" s="33"/>
      <c r="O104" s="33">
        <v>78</v>
      </c>
      <c r="P104" s="33">
        <v>78</v>
      </c>
      <c r="Q104" s="32">
        <v>1</v>
      </c>
      <c r="R104" s="32"/>
      <c r="S104" s="32"/>
      <c r="T104" s="32"/>
      <c r="U104" s="32">
        <v>10</v>
      </c>
      <c r="V104" s="32"/>
      <c r="W104" s="32"/>
      <c r="X104" s="32"/>
      <c r="Y104" s="47">
        <v>10</v>
      </c>
      <c r="Z104" s="108">
        <v>4</v>
      </c>
      <c r="AA104" s="108">
        <v>0</v>
      </c>
      <c r="AB104" s="108">
        <v>0</v>
      </c>
      <c r="AC104" s="108">
        <v>0</v>
      </c>
      <c r="AD104" s="108">
        <f t="shared" si="40"/>
        <v>4</v>
      </c>
      <c r="AE104" s="108">
        <v>15</v>
      </c>
      <c r="AF104" s="108">
        <v>0</v>
      </c>
      <c r="AG104" s="160">
        <f t="shared" si="30"/>
        <v>60</v>
      </c>
      <c r="AH104" s="109">
        <f t="shared" si="37"/>
        <v>0</v>
      </c>
      <c r="AI104" s="63" t="s">
        <v>222</v>
      </c>
      <c r="AJ104" s="49"/>
      <c r="AK104" s="37">
        <f t="shared" si="38"/>
        <v>18</v>
      </c>
      <c r="AL104" s="37">
        <f t="shared" si="39"/>
        <v>0</v>
      </c>
    </row>
    <row r="105" spans="1:38" ht="14.5" x14ac:dyDescent="0.35">
      <c r="A105" s="71">
        <v>1004</v>
      </c>
      <c r="B105" s="71"/>
      <c r="C105" s="71" t="s">
        <v>220</v>
      </c>
      <c r="D105" s="71" t="s">
        <v>194</v>
      </c>
      <c r="E105" s="72">
        <v>200536</v>
      </c>
      <c r="F105" s="73" t="s">
        <v>224</v>
      </c>
      <c r="G105" s="68">
        <v>6</v>
      </c>
      <c r="H105" s="68">
        <f t="shared" si="36"/>
        <v>0</v>
      </c>
      <c r="I105" s="32">
        <v>75</v>
      </c>
      <c r="J105" s="32">
        <v>75</v>
      </c>
      <c r="K105" s="32">
        <v>1</v>
      </c>
      <c r="L105" s="32"/>
      <c r="M105" s="32"/>
      <c r="N105" s="33"/>
      <c r="O105" s="33"/>
      <c r="P105" s="33"/>
      <c r="Q105" s="32"/>
      <c r="R105" s="32"/>
      <c r="S105" s="32"/>
      <c r="T105" s="32"/>
      <c r="U105" s="32">
        <v>10</v>
      </c>
      <c r="V105" s="32"/>
      <c r="W105" s="32"/>
      <c r="X105" s="32"/>
      <c r="Y105" s="47">
        <v>10</v>
      </c>
      <c r="Z105" s="108">
        <v>4</v>
      </c>
      <c r="AA105" s="108">
        <v>0</v>
      </c>
      <c r="AB105" s="108">
        <v>0</v>
      </c>
      <c r="AC105" s="108">
        <v>0</v>
      </c>
      <c r="AD105" s="108">
        <f t="shared" si="40"/>
        <v>4</v>
      </c>
      <c r="AE105" s="108">
        <v>15</v>
      </c>
      <c r="AF105" s="108">
        <v>0</v>
      </c>
      <c r="AG105" s="160">
        <f t="shared" si="30"/>
        <v>60</v>
      </c>
      <c r="AH105" s="109">
        <f t="shared" si="37"/>
        <v>0</v>
      </c>
      <c r="AI105" s="63" t="s">
        <v>222</v>
      </c>
      <c r="AJ105" s="49"/>
      <c r="AK105" s="37">
        <f t="shared" si="38"/>
        <v>18</v>
      </c>
      <c r="AL105" s="37">
        <f t="shared" si="39"/>
        <v>0</v>
      </c>
    </row>
    <row r="106" spans="1:38" ht="14.5" x14ac:dyDescent="0.35">
      <c r="A106" s="71">
        <v>1004</v>
      </c>
      <c r="B106" s="71"/>
      <c r="C106" s="71" t="s">
        <v>220</v>
      </c>
      <c r="D106" s="71" t="s">
        <v>194</v>
      </c>
      <c r="E106" s="72">
        <v>200537</v>
      </c>
      <c r="F106" s="73" t="s">
        <v>225</v>
      </c>
      <c r="G106" s="68">
        <v>6</v>
      </c>
      <c r="H106" s="68">
        <f t="shared" si="36"/>
        <v>0</v>
      </c>
      <c r="I106" s="32"/>
      <c r="J106" s="32"/>
      <c r="K106" s="32"/>
      <c r="L106" s="32"/>
      <c r="M106" s="32"/>
      <c r="N106" s="33"/>
      <c r="O106" s="33">
        <v>79</v>
      </c>
      <c r="P106" s="33">
        <v>79</v>
      </c>
      <c r="Q106" s="32">
        <v>1</v>
      </c>
      <c r="R106" s="32"/>
      <c r="S106" s="32">
        <v>1</v>
      </c>
      <c r="T106" s="32"/>
      <c r="U106" s="31">
        <v>7.5</v>
      </c>
      <c r="V106" s="31"/>
      <c r="W106" s="31">
        <v>2.5</v>
      </c>
      <c r="X106" s="32"/>
      <c r="Y106" s="47">
        <f t="shared" ref="Y106:Y112" si="41">SUM(U106:X106)</f>
        <v>10</v>
      </c>
      <c r="Z106" s="108">
        <v>3</v>
      </c>
      <c r="AA106" s="108">
        <v>0</v>
      </c>
      <c r="AB106" s="108">
        <v>1</v>
      </c>
      <c r="AC106" s="108">
        <v>0</v>
      </c>
      <c r="AD106" s="108">
        <f t="shared" si="40"/>
        <v>4</v>
      </c>
      <c r="AE106" s="108">
        <v>15</v>
      </c>
      <c r="AF106" s="108">
        <v>0</v>
      </c>
      <c r="AG106" s="160">
        <f t="shared" si="30"/>
        <v>60</v>
      </c>
      <c r="AH106" s="109">
        <f t="shared" si="37"/>
        <v>0</v>
      </c>
      <c r="AI106" s="63" t="s">
        <v>222</v>
      </c>
      <c r="AJ106" s="49"/>
      <c r="AK106" s="37">
        <f t="shared" si="38"/>
        <v>18</v>
      </c>
      <c r="AL106" s="37">
        <f t="shared" si="39"/>
        <v>0</v>
      </c>
    </row>
    <row r="107" spans="1:38" ht="14.5" x14ac:dyDescent="0.35">
      <c r="A107" s="44">
        <v>749</v>
      </c>
      <c r="B107" s="44"/>
      <c r="C107" s="44" t="s">
        <v>220</v>
      </c>
      <c r="D107" s="44" t="s">
        <v>194</v>
      </c>
      <c r="E107" s="45">
        <v>200538</v>
      </c>
      <c r="F107" s="46" t="s">
        <v>226</v>
      </c>
      <c r="G107" s="32">
        <v>6</v>
      </c>
      <c r="H107" s="31">
        <f t="shared" si="36"/>
        <v>36</v>
      </c>
      <c r="I107" s="32"/>
      <c r="J107" s="32"/>
      <c r="K107" s="32"/>
      <c r="L107" s="32"/>
      <c r="M107" s="32"/>
      <c r="N107" s="33"/>
      <c r="O107" s="33">
        <v>83</v>
      </c>
      <c r="P107" s="33">
        <v>83</v>
      </c>
      <c r="Q107" s="32">
        <v>1</v>
      </c>
      <c r="R107" s="32"/>
      <c r="S107" s="32">
        <v>3</v>
      </c>
      <c r="T107" s="32"/>
      <c r="U107" s="31">
        <v>5</v>
      </c>
      <c r="V107" s="31"/>
      <c r="W107" s="31">
        <v>5</v>
      </c>
      <c r="X107" s="32"/>
      <c r="Y107" s="47">
        <f t="shared" si="41"/>
        <v>10</v>
      </c>
      <c r="Z107" s="108">
        <v>2</v>
      </c>
      <c r="AA107" s="108">
        <v>0</v>
      </c>
      <c r="AB107" s="108">
        <v>2</v>
      </c>
      <c r="AC107" s="108">
        <v>0</v>
      </c>
      <c r="AD107" s="108">
        <f t="shared" si="40"/>
        <v>4</v>
      </c>
      <c r="AE107" s="108">
        <v>15</v>
      </c>
      <c r="AF107" s="108">
        <v>0</v>
      </c>
      <c r="AG107" s="160">
        <f t="shared" si="30"/>
        <v>120</v>
      </c>
      <c r="AH107" s="109">
        <f t="shared" si="37"/>
        <v>36</v>
      </c>
      <c r="AI107" s="63" t="s">
        <v>222</v>
      </c>
      <c r="AJ107" s="49"/>
      <c r="AK107" s="37">
        <f t="shared" si="38"/>
        <v>0</v>
      </c>
      <c r="AL107" s="37">
        <f t="shared" si="39"/>
        <v>0</v>
      </c>
    </row>
    <row r="108" spans="1:38" ht="14.5" x14ac:dyDescent="0.35">
      <c r="A108" s="44">
        <v>715</v>
      </c>
      <c r="B108" s="44"/>
      <c r="C108" s="44" t="s">
        <v>220</v>
      </c>
      <c r="D108" s="44" t="s">
        <v>194</v>
      </c>
      <c r="E108" s="45">
        <v>200539</v>
      </c>
      <c r="F108" s="46" t="s">
        <v>227</v>
      </c>
      <c r="G108" s="32">
        <v>6</v>
      </c>
      <c r="H108" s="31">
        <f t="shared" si="36"/>
        <v>18</v>
      </c>
      <c r="I108" s="32">
        <v>78</v>
      </c>
      <c r="J108" s="32">
        <v>78</v>
      </c>
      <c r="K108" s="32">
        <v>1</v>
      </c>
      <c r="L108" s="32"/>
      <c r="M108" s="32">
        <v>1</v>
      </c>
      <c r="N108" s="33"/>
      <c r="O108" s="33"/>
      <c r="P108" s="33"/>
      <c r="Q108" s="32"/>
      <c r="R108" s="32"/>
      <c r="S108" s="32"/>
      <c r="T108" s="32"/>
      <c r="U108" s="31">
        <v>5</v>
      </c>
      <c r="V108" s="31"/>
      <c r="W108" s="31">
        <v>5</v>
      </c>
      <c r="X108" s="32"/>
      <c r="Y108" s="47">
        <f t="shared" si="41"/>
        <v>10</v>
      </c>
      <c r="Z108" s="108">
        <v>2</v>
      </c>
      <c r="AA108" s="108">
        <v>0</v>
      </c>
      <c r="AB108" s="108">
        <v>2</v>
      </c>
      <c r="AC108" s="108">
        <v>0</v>
      </c>
      <c r="AD108" s="108">
        <f t="shared" si="40"/>
        <v>4</v>
      </c>
      <c r="AE108" s="108">
        <v>15</v>
      </c>
      <c r="AF108" s="108">
        <v>0</v>
      </c>
      <c r="AG108" s="160">
        <f t="shared" si="30"/>
        <v>60</v>
      </c>
      <c r="AH108" s="109">
        <f t="shared" si="37"/>
        <v>18</v>
      </c>
      <c r="AI108" s="63" t="s">
        <v>222</v>
      </c>
      <c r="AJ108" s="49"/>
      <c r="AK108" s="37">
        <f t="shared" si="38"/>
        <v>0</v>
      </c>
      <c r="AL108" s="37">
        <f t="shared" si="39"/>
        <v>0</v>
      </c>
    </row>
    <row r="109" spans="1:38" ht="14.5" x14ac:dyDescent="0.35">
      <c r="A109" s="71">
        <v>1004</v>
      </c>
      <c r="B109" s="71"/>
      <c r="C109" s="71" t="s">
        <v>220</v>
      </c>
      <c r="D109" s="71" t="s">
        <v>194</v>
      </c>
      <c r="E109" s="72">
        <v>200539</v>
      </c>
      <c r="F109" s="73" t="s">
        <v>227</v>
      </c>
      <c r="G109" s="68">
        <v>6</v>
      </c>
      <c r="H109" s="68">
        <f t="shared" si="36"/>
        <v>0</v>
      </c>
      <c r="I109" s="32">
        <v>78</v>
      </c>
      <c r="J109" s="32">
        <v>78</v>
      </c>
      <c r="K109" s="32">
        <v>1</v>
      </c>
      <c r="L109" s="32"/>
      <c r="M109" s="32">
        <v>1</v>
      </c>
      <c r="N109" s="33"/>
      <c r="O109" s="33"/>
      <c r="P109" s="33"/>
      <c r="Q109" s="32"/>
      <c r="R109" s="32"/>
      <c r="S109" s="32"/>
      <c r="T109" s="32"/>
      <c r="U109" s="31">
        <v>5</v>
      </c>
      <c r="V109" s="31"/>
      <c r="W109" s="31">
        <v>5</v>
      </c>
      <c r="X109" s="32"/>
      <c r="Y109" s="47">
        <f t="shared" si="41"/>
        <v>10</v>
      </c>
      <c r="Z109" s="108">
        <v>2</v>
      </c>
      <c r="AA109" s="108">
        <v>0</v>
      </c>
      <c r="AB109" s="108">
        <v>2</v>
      </c>
      <c r="AC109" s="108">
        <v>0</v>
      </c>
      <c r="AD109" s="108">
        <f t="shared" si="40"/>
        <v>4</v>
      </c>
      <c r="AE109" s="108">
        <v>15</v>
      </c>
      <c r="AF109" s="108">
        <v>0</v>
      </c>
      <c r="AG109" s="160">
        <f t="shared" si="30"/>
        <v>60</v>
      </c>
      <c r="AH109" s="109">
        <f t="shared" si="37"/>
        <v>0</v>
      </c>
      <c r="AI109" s="63" t="s">
        <v>222</v>
      </c>
      <c r="AJ109" s="49"/>
      <c r="AK109" s="37">
        <f t="shared" si="38"/>
        <v>18</v>
      </c>
      <c r="AL109" s="37">
        <f t="shared" si="39"/>
        <v>0</v>
      </c>
    </row>
    <row r="110" spans="1:38" ht="14.5" x14ac:dyDescent="0.35">
      <c r="A110" s="71">
        <v>1004</v>
      </c>
      <c r="B110" s="71"/>
      <c r="C110" s="71" t="s">
        <v>220</v>
      </c>
      <c r="D110" s="71" t="s">
        <v>194</v>
      </c>
      <c r="E110" s="72">
        <v>200540</v>
      </c>
      <c r="F110" s="73" t="s">
        <v>228</v>
      </c>
      <c r="G110" s="68">
        <v>6</v>
      </c>
      <c r="H110" s="68">
        <f t="shared" si="36"/>
        <v>0</v>
      </c>
      <c r="I110" s="32">
        <v>101</v>
      </c>
      <c r="J110" s="32">
        <v>101</v>
      </c>
      <c r="K110" s="32">
        <v>1</v>
      </c>
      <c r="L110" s="32"/>
      <c r="M110" s="32">
        <v>1</v>
      </c>
      <c r="N110" s="33"/>
      <c r="O110" s="33"/>
      <c r="P110" s="33"/>
      <c r="Q110" s="32"/>
      <c r="R110" s="32"/>
      <c r="S110" s="32"/>
      <c r="T110" s="32"/>
      <c r="U110" s="31">
        <v>5</v>
      </c>
      <c r="V110" s="31"/>
      <c r="W110" s="31">
        <v>5</v>
      </c>
      <c r="X110" s="32"/>
      <c r="Y110" s="47">
        <f t="shared" si="41"/>
        <v>10</v>
      </c>
      <c r="Z110" s="108">
        <v>2</v>
      </c>
      <c r="AA110" s="108">
        <v>0</v>
      </c>
      <c r="AB110" s="108">
        <v>2</v>
      </c>
      <c r="AC110" s="108">
        <v>0</v>
      </c>
      <c r="AD110" s="108">
        <f t="shared" si="40"/>
        <v>4</v>
      </c>
      <c r="AE110" s="108">
        <v>15</v>
      </c>
      <c r="AF110" s="108">
        <v>0</v>
      </c>
      <c r="AG110" s="160">
        <f t="shared" si="30"/>
        <v>60</v>
      </c>
      <c r="AH110" s="109">
        <f t="shared" si="37"/>
        <v>0</v>
      </c>
      <c r="AI110" s="63" t="s">
        <v>222</v>
      </c>
      <c r="AJ110" s="49"/>
      <c r="AK110" s="37">
        <f t="shared" si="38"/>
        <v>18</v>
      </c>
      <c r="AL110" s="37">
        <f t="shared" si="39"/>
        <v>0</v>
      </c>
    </row>
    <row r="111" spans="1:38" ht="14.5" x14ac:dyDescent="0.35">
      <c r="A111" s="44">
        <v>715</v>
      </c>
      <c r="B111" s="44"/>
      <c r="C111" s="44" t="s">
        <v>220</v>
      </c>
      <c r="D111" s="44" t="s">
        <v>194</v>
      </c>
      <c r="E111" s="45">
        <v>200541</v>
      </c>
      <c r="F111" s="46" t="s">
        <v>229</v>
      </c>
      <c r="G111" s="32">
        <v>6</v>
      </c>
      <c r="H111" s="31">
        <f t="shared" si="36"/>
        <v>18</v>
      </c>
      <c r="I111" s="32"/>
      <c r="J111" s="32"/>
      <c r="K111" s="32"/>
      <c r="L111" s="32"/>
      <c r="M111" s="32"/>
      <c r="N111" s="33"/>
      <c r="O111" s="33">
        <v>82</v>
      </c>
      <c r="P111" s="33">
        <v>82</v>
      </c>
      <c r="Q111" s="32">
        <v>1</v>
      </c>
      <c r="R111" s="32"/>
      <c r="S111" s="32">
        <v>1</v>
      </c>
      <c r="T111" s="32"/>
      <c r="U111" s="31">
        <v>7.5</v>
      </c>
      <c r="V111" s="31"/>
      <c r="W111" s="31">
        <v>2.5</v>
      </c>
      <c r="X111" s="32"/>
      <c r="Y111" s="47">
        <f t="shared" si="41"/>
        <v>10</v>
      </c>
      <c r="Z111" s="108">
        <v>3</v>
      </c>
      <c r="AA111" s="108">
        <v>0</v>
      </c>
      <c r="AB111" s="108">
        <v>1</v>
      </c>
      <c r="AC111" s="108">
        <v>0</v>
      </c>
      <c r="AD111" s="108">
        <f t="shared" si="40"/>
        <v>4</v>
      </c>
      <c r="AE111" s="108">
        <v>15</v>
      </c>
      <c r="AF111" s="108">
        <v>0</v>
      </c>
      <c r="AG111" s="160">
        <f t="shared" si="30"/>
        <v>60</v>
      </c>
      <c r="AH111" s="109">
        <f t="shared" si="37"/>
        <v>18</v>
      </c>
      <c r="AI111" s="63" t="s">
        <v>222</v>
      </c>
      <c r="AJ111" s="49"/>
      <c r="AK111" s="37">
        <f t="shared" si="38"/>
        <v>0</v>
      </c>
      <c r="AL111" s="37">
        <f t="shared" si="39"/>
        <v>0</v>
      </c>
    </row>
    <row r="112" spans="1:38" ht="14.5" x14ac:dyDescent="0.35">
      <c r="A112" s="44">
        <v>715</v>
      </c>
      <c r="B112" s="44"/>
      <c r="C112" s="44" t="s">
        <v>220</v>
      </c>
      <c r="D112" s="44" t="s">
        <v>194</v>
      </c>
      <c r="E112" s="45">
        <v>200542</v>
      </c>
      <c r="F112" s="46" t="s">
        <v>230</v>
      </c>
      <c r="G112" s="32">
        <v>6</v>
      </c>
      <c r="H112" s="31">
        <f t="shared" si="36"/>
        <v>27</v>
      </c>
      <c r="I112" s="32"/>
      <c r="J112" s="32"/>
      <c r="K112" s="32"/>
      <c r="L112" s="32"/>
      <c r="M112" s="32"/>
      <c r="N112" s="33"/>
      <c r="O112" s="33">
        <v>88</v>
      </c>
      <c r="P112" s="33">
        <v>88</v>
      </c>
      <c r="Q112" s="32">
        <v>1</v>
      </c>
      <c r="R112" s="32"/>
      <c r="S112" s="32">
        <v>2</v>
      </c>
      <c r="T112" s="32"/>
      <c r="U112" s="31">
        <v>5</v>
      </c>
      <c r="V112" s="31"/>
      <c r="W112" s="31">
        <v>5</v>
      </c>
      <c r="X112" s="32"/>
      <c r="Y112" s="47">
        <f t="shared" si="41"/>
        <v>10</v>
      </c>
      <c r="Z112" s="108">
        <v>2</v>
      </c>
      <c r="AA112" s="108">
        <v>0</v>
      </c>
      <c r="AB112" s="108">
        <v>2</v>
      </c>
      <c r="AC112" s="108">
        <v>0</v>
      </c>
      <c r="AD112" s="108">
        <f t="shared" si="40"/>
        <v>4</v>
      </c>
      <c r="AE112" s="108">
        <v>15</v>
      </c>
      <c r="AF112" s="108">
        <v>0</v>
      </c>
      <c r="AG112" s="160">
        <f t="shared" si="30"/>
        <v>90</v>
      </c>
      <c r="AH112" s="109">
        <f t="shared" si="37"/>
        <v>27</v>
      </c>
      <c r="AI112" s="63" t="s">
        <v>222</v>
      </c>
      <c r="AJ112" s="49"/>
      <c r="AK112" s="37">
        <f t="shared" si="38"/>
        <v>0</v>
      </c>
      <c r="AL112" s="37">
        <f t="shared" si="39"/>
        <v>0</v>
      </c>
    </row>
    <row r="113" spans="1:38" ht="14.5" x14ac:dyDescent="0.35">
      <c r="A113" s="71">
        <v>1004</v>
      </c>
      <c r="B113" s="71"/>
      <c r="C113" s="71" t="s">
        <v>220</v>
      </c>
      <c r="D113" s="71" t="s">
        <v>194</v>
      </c>
      <c r="E113" s="72">
        <v>200543</v>
      </c>
      <c r="F113" s="73" t="s">
        <v>231</v>
      </c>
      <c r="G113" s="68">
        <v>6</v>
      </c>
      <c r="H113" s="68">
        <f t="shared" si="36"/>
        <v>0</v>
      </c>
      <c r="I113" s="32">
        <v>75</v>
      </c>
      <c r="J113" s="32">
        <v>75</v>
      </c>
      <c r="K113" s="32">
        <v>1</v>
      </c>
      <c r="L113" s="32"/>
      <c r="M113" s="32"/>
      <c r="N113" s="33"/>
      <c r="O113" s="33"/>
      <c r="P113" s="33"/>
      <c r="Q113" s="32"/>
      <c r="R113" s="32"/>
      <c r="S113" s="32"/>
      <c r="T113" s="32"/>
      <c r="U113" s="32">
        <v>10</v>
      </c>
      <c r="V113" s="32"/>
      <c r="W113" s="32"/>
      <c r="X113" s="32"/>
      <c r="Y113" s="47">
        <v>10</v>
      </c>
      <c r="Z113" s="108">
        <v>4</v>
      </c>
      <c r="AA113" s="108">
        <v>0</v>
      </c>
      <c r="AB113" s="108">
        <v>0</v>
      </c>
      <c r="AC113" s="108">
        <v>0</v>
      </c>
      <c r="AD113" s="108">
        <f t="shared" si="40"/>
        <v>4</v>
      </c>
      <c r="AE113" s="108">
        <v>15</v>
      </c>
      <c r="AF113" s="108">
        <v>0</v>
      </c>
      <c r="AG113" s="160">
        <f t="shared" si="30"/>
        <v>60</v>
      </c>
      <c r="AH113" s="109">
        <f t="shared" si="37"/>
        <v>0</v>
      </c>
      <c r="AI113" s="63" t="s">
        <v>222</v>
      </c>
      <c r="AJ113" s="49"/>
      <c r="AK113" s="37">
        <f t="shared" si="38"/>
        <v>18</v>
      </c>
      <c r="AL113" s="37">
        <f t="shared" si="39"/>
        <v>0</v>
      </c>
    </row>
    <row r="114" spans="1:38" ht="14.5" x14ac:dyDescent="0.35">
      <c r="A114" s="44">
        <v>715</v>
      </c>
      <c r="B114" s="44"/>
      <c r="C114" s="44" t="s">
        <v>220</v>
      </c>
      <c r="D114" s="44" t="s">
        <v>194</v>
      </c>
      <c r="E114" s="45">
        <v>200544</v>
      </c>
      <c r="F114" s="46" t="s">
        <v>232</v>
      </c>
      <c r="G114" s="32">
        <v>6</v>
      </c>
      <c r="H114" s="31">
        <f t="shared" si="36"/>
        <v>24.75</v>
      </c>
      <c r="I114" s="32">
        <v>85</v>
      </c>
      <c r="J114" s="32">
        <v>85</v>
      </c>
      <c r="K114" s="32">
        <v>1</v>
      </c>
      <c r="L114" s="32"/>
      <c r="M114" s="32">
        <v>2</v>
      </c>
      <c r="N114" s="33"/>
      <c r="O114" s="33"/>
      <c r="P114" s="33"/>
      <c r="Q114" s="32"/>
      <c r="R114" s="32"/>
      <c r="S114" s="32"/>
      <c r="T114" s="32"/>
      <c r="U114" s="31">
        <v>6.25</v>
      </c>
      <c r="V114" s="31"/>
      <c r="W114" s="31">
        <v>3.75</v>
      </c>
      <c r="X114" s="32"/>
      <c r="Y114" s="47">
        <f>SUM(U114:X114)</f>
        <v>10</v>
      </c>
      <c r="Z114" s="108">
        <v>2.5</v>
      </c>
      <c r="AA114" s="108">
        <v>0</v>
      </c>
      <c r="AB114" s="108">
        <v>1.5</v>
      </c>
      <c r="AC114" s="108">
        <v>0</v>
      </c>
      <c r="AD114" s="108">
        <f t="shared" si="40"/>
        <v>4</v>
      </c>
      <c r="AE114" s="108">
        <v>15</v>
      </c>
      <c r="AF114" s="108">
        <v>0</v>
      </c>
      <c r="AG114" s="160">
        <f t="shared" si="30"/>
        <v>82.5</v>
      </c>
      <c r="AH114" s="109">
        <f t="shared" si="37"/>
        <v>24.75</v>
      </c>
      <c r="AI114" s="63" t="s">
        <v>222</v>
      </c>
      <c r="AJ114" s="49"/>
      <c r="AK114" s="37">
        <f t="shared" si="38"/>
        <v>0</v>
      </c>
      <c r="AL114" s="37">
        <f t="shared" si="39"/>
        <v>0</v>
      </c>
    </row>
    <row r="115" spans="1:38" ht="14.5" x14ac:dyDescent="0.35">
      <c r="A115" s="71">
        <v>1004</v>
      </c>
      <c r="B115" s="71"/>
      <c r="C115" s="71" t="s">
        <v>220</v>
      </c>
      <c r="D115" s="71" t="s">
        <v>194</v>
      </c>
      <c r="E115" s="72">
        <v>200545</v>
      </c>
      <c r="F115" s="73" t="s">
        <v>233</v>
      </c>
      <c r="G115" s="68">
        <v>6</v>
      </c>
      <c r="H115" s="68">
        <f t="shared" si="36"/>
        <v>0</v>
      </c>
      <c r="I115" s="32"/>
      <c r="J115" s="32"/>
      <c r="K115" s="32"/>
      <c r="L115" s="32"/>
      <c r="M115" s="32"/>
      <c r="N115" s="33"/>
      <c r="O115" s="33">
        <v>82</v>
      </c>
      <c r="P115" s="33">
        <v>82</v>
      </c>
      <c r="Q115" s="32">
        <v>1</v>
      </c>
      <c r="R115" s="32"/>
      <c r="S115" s="32"/>
      <c r="T115" s="32"/>
      <c r="U115" s="32">
        <v>10</v>
      </c>
      <c r="V115" s="32"/>
      <c r="W115" s="32"/>
      <c r="X115" s="32"/>
      <c r="Y115" s="47">
        <v>10</v>
      </c>
      <c r="Z115" s="108">
        <v>4</v>
      </c>
      <c r="AA115" s="108">
        <v>0</v>
      </c>
      <c r="AB115" s="108">
        <v>0</v>
      </c>
      <c r="AC115" s="108">
        <v>0</v>
      </c>
      <c r="AD115" s="108">
        <f t="shared" si="40"/>
        <v>4</v>
      </c>
      <c r="AE115" s="108">
        <v>15</v>
      </c>
      <c r="AF115" s="108">
        <v>0</v>
      </c>
      <c r="AG115" s="160">
        <f t="shared" si="30"/>
        <v>60</v>
      </c>
      <c r="AH115" s="109">
        <f t="shared" si="37"/>
        <v>0</v>
      </c>
      <c r="AI115" s="63" t="s">
        <v>222</v>
      </c>
      <c r="AJ115" s="49"/>
      <c r="AK115" s="37">
        <f t="shared" si="38"/>
        <v>18</v>
      </c>
      <c r="AL115" s="37">
        <f t="shared" si="39"/>
        <v>0</v>
      </c>
    </row>
    <row r="116" spans="1:38" ht="14.5" x14ac:dyDescent="0.35">
      <c r="A116" s="71">
        <v>1004</v>
      </c>
      <c r="B116" s="71"/>
      <c r="C116" s="71" t="s">
        <v>220</v>
      </c>
      <c r="D116" s="71" t="s">
        <v>194</v>
      </c>
      <c r="E116" s="72">
        <v>200546</v>
      </c>
      <c r="F116" s="73" t="s">
        <v>234</v>
      </c>
      <c r="G116" s="68">
        <v>6</v>
      </c>
      <c r="H116" s="68">
        <f t="shared" si="36"/>
        <v>0</v>
      </c>
      <c r="I116" s="32">
        <v>65</v>
      </c>
      <c r="J116" s="32">
        <v>65</v>
      </c>
      <c r="K116" s="32">
        <v>1</v>
      </c>
      <c r="L116" s="32"/>
      <c r="M116" s="32"/>
      <c r="N116" s="33"/>
      <c r="O116" s="33"/>
      <c r="P116" s="33"/>
      <c r="Q116" s="32"/>
      <c r="R116" s="32"/>
      <c r="S116" s="32"/>
      <c r="T116" s="32"/>
      <c r="U116" s="32">
        <v>10</v>
      </c>
      <c r="V116" s="32"/>
      <c r="W116" s="32"/>
      <c r="X116" s="32"/>
      <c r="Y116" s="47">
        <v>10</v>
      </c>
      <c r="Z116" s="108">
        <v>4</v>
      </c>
      <c r="AA116" s="108">
        <v>0</v>
      </c>
      <c r="AB116" s="108">
        <v>0</v>
      </c>
      <c r="AC116" s="108">
        <v>0</v>
      </c>
      <c r="AD116" s="108">
        <f t="shared" si="40"/>
        <v>4</v>
      </c>
      <c r="AE116" s="108">
        <v>15</v>
      </c>
      <c r="AF116" s="108">
        <v>0</v>
      </c>
      <c r="AG116" s="160">
        <f t="shared" si="30"/>
        <v>60</v>
      </c>
      <c r="AH116" s="109">
        <f t="shared" si="37"/>
        <v>0</v>
      </c>
      <c r="AI116" s="63" t="s">
        <v>222</v>
      </c>
      <c r="AJ116" s="49"/>
      <c r="AK116" s="37">
        <f t="shared" si="38"/>
        <v>18</v>
      </c>
      <c r="AL116" s="37">
        <f t="shared" si="39"/>
        <v>0</v>
      </c>
    </row>
    <row r="117" spans="1:38" ht="14.5" x14ac:dyDescent="0.35">
      <c r="A117" s="44">
        <v>715</v>
      </c>
      <c r="B117" s="44"/>
      <c r="C117" s="44" t="s">
        <v>220</v>
      </c>
      <c r="D117" s="44" t="s">
        <v>194</v>
      </c>
      <c r="E117" s="45">
        <v>200547</v>
      </c>
      <c r="F117" s="75" t="s">
        <v>235</v>
      </c>
      <c r="G117" s="76">
        <v>6</v>
      </c>
      <c r="H117" s="31">
        <f t="shared" si="36"/>
        <v>27</v>
      </c>
      <c r="I117" s="32">
        <v>65</v>
      </c>
      <c r="J117" s="32">
        <v>65</v>
      </c>
      <c r="K117" s="110">
        <v>1</v>
      </c>
      <c r="L117" s="76"/>
      <c r="M117" s="76">
        <v>2</v>
      </c>
      <c r="N117" s="77"/>
      <c r="O117" s="77"/>
      <c r="P117" s="77"/>
      <c r="Q117" s="76"/>
      <c r="R117" s="76"/>
      <c r="S117" s="76"/>
      <c r="T117" s="76"/>
      <c r="U117" s="78">
        <v>5</v>
      </c>
      <c r="V117" s="78"/>
      <c r="W117" s="78">
        <v>5</v>
      </c>
      <c r="X117" s="76"/>
      <c r="Y117" s="79">
        <f>SUM(U117:X117)</f>
        <v>10</v>
      </c>
      <c r="Z117" s="108">
        <v>2</v>
      </c>
      <c r="AA117" s="108">
        <v>0</v>
      </c>
      <c r="AB117" s="108">
        <v>2</v>
      </c>
      <c r="AC117" s="108">
        <v>0</v>
      </c>
      <c r="AD117" s="108">
        <f t="shared" si="40"/>
        <v>4</v>
      </c>
      <c r="AE117" s="108">
        <v>15</v>
      </c>
      <c r="AF117" s="108">
        <v>0</v>
      </c>
      <c r="AG117" s="160">
        <f t="shared" si="30"/>
        <v>90</v>
      </c>
      <c r="AH117" s="109">
        <f t="shared" si="37"/>
        <v>27</v>
      </c>
      <c r="AI117" s="63" t="s">
        <v>222</v>
      </c>
      <c r="AJ117" s="49"/>
      <c r="AK117" s="37">
        <f t="shared" si="38"/>
        <v>0</v>
      </c>
      <c r="AL117" s="37">
        <f t="shared" si="39"/>
        <v>0</v>
      </c>
    </row>
    <row r="118" spans="1:38" ht="14.5" x14ac:dyDescent="0.35">
      <c r="A118" s="71">
        <v>1004</v>
      </c>
      <c r="B118" s="71"/>
      <c r="C118" s="71" t="s">
        <v>220</v>
      </c>
      <c r="D118" s="71" t="s">
        <v>194</v>
      </c>
      <c r="E118" s="72">
        <v>200548</v>
      </c>
      <c r="F118" s="80" t="s">
        <v>236</v>
      </c>
      <c r="G118" s="81">
        <v>6</v>
      </c>
      <c r="H118" s="68">
        <f t="shared" si="36"/>
        <v>0</v>
      </c>
      <c r="I118" s="32"/>
      <c r="J118" s="32"/>
      <c r="K118" s="110"/>
      <c r="L118" s="76"/>
      <c r="M118" s="76"/>
      <c r="N118" s="77"/>
      <c r="O118" s="77">
        <v>74</v>
      </c>
      <c r="P118" s="77">
        <v>74</v>
      </c>
      <c r="Q118" s="76">
        <v>1</v>
      </c>
      <c r="R118" s="76"/>
      <c r="S118" s="76"/>
      <c r="T118" s="76"/>
      <c r="U118" s="76">
        <v>10</v>
      </c>
      <c r="V118" s="76"/>
      <c r="W118" s="76"/>
      <c r="X118" s="76"/>
      <c r="Y118" s="79">
        <v>10</v>
      </c>
      <c r="Z118" s="108">
        <v>4</v>
      </c>
      <c r="AA118" s="108">
        <v>0</v>
      </c>
      <c r="AB118" s="108">
        <v>0</v>
      </c>
      <c r="AC118" s="108">
        <v>0</v>
      </c>
      <c r="AD118" s="108">
        <f t="shared" si="40"/>
        <v>4</v>
      </c>
      <c r="AE118" s="108">
        <v>15</v>
      </c>
      <c r="AF118" s="108">
        <v>0</v>
      </c>
      <c r="AG118" s="160">
        <f t="shared" si="30"/>
        <v>60</v>
      </c>
      <c r="AH118" s="109">
        <f t="shared" si="37"/>
        <v>0</v>
      </c>
      <c r="AI118" s="63" t="s">
        <v>222</v>
      </c>
      <c r="AJ118" s="49"/>
      <c r="AK118" s="37">
        <f t="shared" si="38"/>
        <v>18</v>
      </c>
      <c r="AL118" s="37">
        <f t="shared" si="39"/>
        <v>0</v>
      </c>
    </row>
    <row r="119" spans="1:38" ht="14.5" x14ac:dyDescent="0.35">
      <c r="A119" s="71">
        <v>1004</v>
      </c>
      <c r="B119" s="71"/>
      <c r="C119" s="71" t="s">
        <v>220</v>
      </c>
      <c r="D119" s="71" t="s">
        <v>194</v>
      </c>
      <c r="E119" s="72">
        <v>200549</v>
      </c>
      <c r="F119" s="73" t="s">
        <v>237</v>
      </c>
      <c r="G119" s="68">
        <v>6</v>
      </c>
      <c r="H119" s="68">
        <f t="shared" si="36"/>
        <v>0</v>
      </c>
      <c r="I119" s="32">
        <v>63</v>
      </c>
      <c r="J119" s="32">
        <v>63</v>
      </c>
      <c r="K119" s="32">
        <v>1</v>
      </c>
      <c r="L119" s="32"/>
      <c r="M119" s="32"/>
      <c r="N119" s="33"/>
      <c r="O119" s="33"/>
      <c r="P119" s="33"/>
      <c r="Q119" s="32"/>
      <c r="R119" s="32"/>
      <c r="S119" s="32"/>
      <c r="T119" s="32"/>
      <c r="U119" s="70">
        <v>10</v>
      </c>
      <c r="V119" s="32"/>
      <c r="W119" s="32"/>
      <c r="X119" s="32"/>
      <c r="Y119" s="47">
        <v>10</v>
      </c>
      <c r="Z119" s="108">
        <v>4</v>
      </c>
      <c r="AA119" s="108">
        <v>0</v>
      </c>
      <c r="AB119" s="108">
        <v>0</v>
      </c>
      <c r="AC119" s="108">
        <v>0</v>
      </c>
      <c r="AD119" s="108">
        <f t="shared" si="40"/>
        <v>4</v>
      </c>
      <c r="AE119" s="108">
        <v>15</v>
      </c>
      <c r="AF119" s="108">
        <v>0</v>
      </c>
      <c r="AG119" s="160">
        <f t="shared" si="30"/>
        <v>60</v>
      </c>
      <c r="AH119" s="109">
        <f t="shared" si="37"/>
        <v>0</v>
      </c>
      <c r="AI119" s="63" t="s">
        <v>222</v>
      </c>
      <c r="AJ119" s="49"/>
      <c r="AK119" s="37">
        <f t="shared" si="38"/>
        <v>18</v>
      </c>
      <c r="AL119" s="37">
        <f t="shared" si="39"/>
        <v>0</v>
      </c>
    </row>
    <row r="120" spans="1:38" ht="14.5" x14ac:dyDescent="0.35">
      <c r="A120" s="44">
        <v>715</v>
      </c>
      <c r="B120" s="44"/>
      <c r="C120" s="44" t="s">
        <v>220</v>
      </c>
      <c r="D120" s="44" t="s">
        <v>194</v>
      </c>
      <c r="E120" s="45">
        <v>200550</v>
      </c>
      <c r="F120" s="46" t="s">
        <v>296</v>
      </c>
      <c r="G120" s="32">
        <v>6</v>
      </c>
      <c r="H120" s="31">
        <f t="shared" si="36"/>
        <v>27</v>
      </c>
      <c r="I120" s="32"/>
      <c r="J120" s="32"/>
      <c r="K120" s="32"/>
      <c r="L120" s="32"/>
      <c r="M120" s="32"/>
      <c r="N120" s="33"/>
      <c r="O120" s="33">
        <v>68</v>
      </c>
      <c r="P120" s="33">
        <v>68</v>
      </c>
      <c r="Q120" s="32">
        <v>1</v>
      </c>
      <c r="R120" s="32"/>
      <c r="S120" s="32">
        <v>2</v>
      </c>
      <c r="T120" s="32"/>
      <c r="U120" s="31">
        <v>5</v>
      </c>
      <c r="V120" s="31"/>
      <c r="W120" s="31">
        <v>5</v>
      </c>
      <c r="X120" s="32"/>
      <c r="Y120" s="47">
        <f>SUM(U120:X120)</f>
        <v>10</v>
      </c>
      <c r="Z120" s="108">
        <v>2</v>
      </c>
      <c r="AA120" s="108">
        <v>0</v>
      </c>
      <c r="AB120" s="108">
        <v>2</v>
      </c>
      <c r="AC120" s="108">
        <v>0</v>
      </c>
      <c r="AD120" s="108">
        <f t="shared" si="40"/>
        <v>4</v>
      </c>
      <c r="AE120" s="108">
        <v>15</v>
      </c>
      <c r="AF120" s="108">
        <v>0</v>
      </c>
      <c r="AG120" s="160">
        <f t="shared" si="30"/>
        <v>90</v>
      </c>
      <c r="AH120" s="109">
        <f t="shared" si="37"/>
        <v>27</v>
      </c>
      <c r="AI120" s="63" t="s">
        <v>222</v>
      </c>
      <c r="AJ120" s="49"/>
      <c r="AK120" s="37">
        <f t="shared" si="38"/>
        <v>0</v>
      </c>
      <c r="AL120" s="37">
        <f t="shared" si="39"/>
        <v>0</v>
      </c>
    </row>
    <row r="121" spans="1:38" ht="14.5" x14ac:dyDescent="0.35">
      <c r="A121" s="28">
        <v>715</v>
      </c>
      <c r="B121" s="28"/>
      <c r="C121" s="28" t="s">
        <v>220</v>
      </c>
      <c r="D121" s="28" t="s">
        <v>194</v>
      </c>
      <c r="E121" s="29">
        <v>200551</v>
      </c>
      <c r="F121" s="30" t="s">
        <v>297</v>
      </c>
      <c r="G121" s="31">
        <v>6</v>
      </c>
      <c r="H121" s="31">
        <f t="shared" si="36"/>
        <v>13.5</v>
      </c>
      <c r="I121" s="32">
        <v>69</v>
      </c>
      <c r="J121" s="32">
        <v>69</v>
      </c>
      <c r="K121" s="32">
        <v>0.5</v>
      </c>
      <c r="L121" s="32"/>
      <c r="M121" s="32">
        <v>1</v>
      </c>
      <c r="N121" s="33"/>
      <c r="O121" s="33"/>
      <c r="P121" s="33"/>
      <c r="Q121" s="32"/>
      <c r="R121" s="32"/>
      <c r="S121" s="32"/>
      <c r="T121" s="32"/>
      <c r="U121" s="31">
        <v>5</v>
      </c>
      <c r="V121" s="31"/>
      <c r="W121" s="31">
        <v>5</v>
      </c>
      <c r="X121" s="31"/>
      <c r="Y121" s="34">
        <f>SUM(U121:X121)</f>
        <v>10</v>
      </c>
      <c r="Z121" s="108">
        <v>2</v>
      </c>
      <c r="AA121" s="108">
        <v>0</v>
      </c>
      <c r="AB121" s="108">
        <v>2</v>
      </c>
      <c r="AC121" s="108">
        <v>0</v>
      </c>
      <c r="AD121" s="108">
        <f t="shared" si="40"/>
        <v>4</v>
      </c>
      <c r="AE121" s="108">
        <v>15</v>
      </c>
      <c r="AF121" s="108">
        <v>0</v>
      </c>
      <c r="AG121" s="160">
        <f t="shared" si="30"/>
        <v>45</v>
      </c>
      <c r="AH121" s="109">
        <f t="shared" si="37"/>
        <v>13.5</v>
      </c>
      <c r="AI121" s="63" t="s">
        <v>222</v>
      </c>
      <c r="AJ121" s="49"/>
      <c r="AK121" s="37">
        <f t="shared" si="38"/>
        <v>0</v>
      </c>
      <c r="AL121" s="37">
        <f t="shared" si="39"/>
        <v>0</v>
      </c>
    </row>
    <row r="122" spans="1:38" ht="14.5" x14ac:dyDescent="0.35">
      <c r="A122" s="71">
        <v>1004</v>
      </c>
      <c r="B122" s="71"/>
      <c r="C122" s="71" t="s">
        <v>220</v>
      </c>
      <c r="D122" s="71" t="s">
        <v>194</v>
      </c>
      <c r="E122" s="72">
        <v>200551</v>
      </c>
      <c r="F122" s="73" t="s">
        <v>297</v>
      </c>
      <c r="G122" s="68">
        <v>6</v>
      </c>
      <c r="H122" s="68">
        <f t="shared" si="36"/>
        <v>0</v>
      </c>
      <c r="I122" s="32">
        <v>69</v>
      </c>
      <c r="J122" s="32">
        <v>69</v>
      </c>
      <c r="K122" s="32">
        <v>0.5</v>
      </c>
      <c r="L122" s="32"/>
      <c r="M122" s="32">
        <v>1</v>
      </c>
      <c r="N122" s="33"/>
      <c r="O122" s="33"/>
      <c r="P122" s="33"/>
      <c r="Q122" s="32"/>
      <c r="R122" s="32"/>
      <c r="S122" s="32"/>
      <c r="T122" s="32"/>
      <c r="U122" s="32">
        <v>5</v>
      </c>
      <c r="V122" s="32"/>
      <c r="W122" s="32">
        <v>5</v>
      </c>
      <c r="X122" s="32"/>
      <c r="Y122" s="47">
        <v>10</v>
      </c>
      <c r="Z122" s="108">
        <v>2</v>
      </c>
      <c r="AA122" s="108">
        <v>0</v>
      </c>
      <c r="AB122" s="108">
        <v>2</v>
      </c>
      <c r="AC122" s="108">
        <v>0</v>
      </c>
      <c r="AD122" s="108">
        <f t="shared" si="40"/>
        <v>4</v>
      </c>
      <c r="AE122" s="108">
        <v>15</v>
      </c>
      <c r="AF122" s="108">
        <v>0</v>
      </c>
      <c r="AG122" s="160">
        <f t="shared" si="30"/>
        <v>45</v>
      </c>
      <c r="AH122" s="109">
        <f t="shared" si="37"/>
        <v>0</v>
      </c>
      <c r="AI122" s="63" t="s">
        <v>222</v>
      </c>
      <c r="AJ122" s="49"/>
      <c r="AK122" s="37">
        <f t="shared" si="38"/>
        <v>13.5</v>
      </c>
      <c r="AL122" s="37">
        <f t="shared" si="39"/>
        <v>0</v>
      </c>
    </row>
    <row r="123" spans="1:38" ht="14.5" x14ac:dyDescent="0.35">
      <c r="A123" s="71">
        <v>1004</v>
      </c>
      <c r="B123" s="71"/>
      <c r="C123" s="71" t="s">
        <v>220</v>
      </c>
      <c r="D123" s="71" t="s">
        <v>194</v>
      </c>
      <c r="E123" s="72">
        <v>200552</v>
      </c>
      <c r="F123" s="73" t="s">
        <v>298</v>
      </c>
      <c r="G123" s="68">
        <v>6</v>
      </c>
      <c r="H123" s="68">
        <f t="shared" si="36"/>
        <v>0</v>
      </c>
      <c r="I123" s="32">
        <v>38</v>
      </c>
      <c r="J123" s="32">
        <v>38</v>
      </c>
      <c r="K123" s="32">
        <v>1</v>
      </c>
      <c r="L123" s="32"/>
      <c r="M123" s="32"/>
      <c r="N123" s="33"/>
      <c r="O123" s="33"/>
      <c r="P123" s="33"/>
      <c r="Q123" s="32"/>
      <c r="R123" s="32"/>
      <c r="S123" s="32"/>
      <c r="T123" s="32"/>
      <c r="U123" s="32">
        <v>10</v>
      </c>
      <c r="V123" s="32"/>
      <c r="W123" s="32"/>
      <c r="X123" s="32"/>
      <c r="Y123" s="47">
        <v>10</v>
      </c>
      <c r="Z123" s="108">
        <v>4</v>
      </c>
      <c r="AA123" s="108">
        <v>0</v>
      </c>
      <c r="AB123" s="108">
        <v>0</v>
      </c>
      <c r="AC123" s="108">
        <v>0</v>
      </c>
      <c r="AD123" s="108">
        <f t="shared" si="40"/>
        <v>4</v>
      </c>
      <c r="AE123" s="108">
        <v>15</v>
      </c>
      <c r="AF123" s="108">
        <v>0</v>
      </c>
      <c r="AG123" s="160">
        <f t="shared" si="30"/>
        <v>60</v>
      </c>
      <c r="AH123" s="109">
        <f t="shared" si="37"/>
        <v>0</v>
      </c>
      <c r="AI123" s="63" t="s">
        <v>222</v>
      </c>
      <c r="AJ123" s="49"/>
      <c r="AK123" s="37">
        <f t="shared" si="38"/>
        <v>18</v>
      </c>
      <c r="AL123" s="37">
        <f t="shared" si="39"/>
        <v>0</v>
      </c>
    </row>
    <row r="124" spans="1:38" ht="14.5" x14ac:dyDescent="0.35">
      <c r="A124" s="44">
        <v>715</v>
      </c>
      <c r="B124" s="44"/>
      <c r="C124" s="44" t="s">
        <v>220</v>
      </c>
      <c r="D124" s="44" t="s">
        <v>194</v>
      </c>
      <c r="E124" s="45">
        <v>200553</v>
      </c>
      <c r="F124" s="46" t="s">
        <v>299</v>
      </c>
      <c r="G124" s="32">
        <v>6</v>
      </c>
      <c r="H124" s="31">
        <f t="shared" si="36"/>
        <v>27</v>
      </c>
      <c r="I124" s="32"/>
      <c r="J124" s="32"/>
      <c r="K124" s="32"/>
      <c r="L124" s="32"/>
      <c r="M124" s="32"/>
      <c r="N124" s="33"/>
      <c r="O124" s="33">
        <v>63</v>
      </c>
      <c r="P124" s="33">
        <v>63</v>
      </c>
      <c r="Q124" s="32">
        <v>1</v>
      </c>
      <c r="R124" s="32"/>
      <c r="S124" s="32">
        <v>2</v>
      </c>
      <c r="T124" s="32"/>
      <c r="U124" s="31">
        <v>5</v>
      </c>
      <c r="V124" s="31"/>
      <c r="W124" s="31">
        <v>5</v>
      </c>
      <c r="X124" s="32"/>
      <c r="Y124" s="47">
        <f>SUM(U124:X124)</f>
        <v>10</v>
      </c>
      <c r="Z124" s="108">
        <v>2</v>
      </c>
      <c r="AA124" s="108">
        <v>0</v>
      </c>
      <c r="AB124" s="108">
        <v>2</v>
      </c>
      <c r="AC124" s="108">
        <v>0</v>
      </c>
      <c r="AD124" s="108">
        <f t="shared" si="40"/>
        <v>4</v>
      </c>
      <c r="AE124" s="108">
        <v>15</v>
      </c>
      <c r="AF124" s="108">
        <v>0</v>
      </c>
      <c r="AG124" s="160">
        <f t="shared" si="30"/>
        <v>90</v>
      </c>
      <c r="AH124" s="109">
        <f t="shared" si="37"/>
        <v>27</v>
      </c>
      <c r="AI124" s="63" t="s">
        <v>222</v>
      </c>
      <c r="AJ124" s="49"/>
      <c r="AK124" s="37">
        <f t="shared" si="38"/>
        <v>0</v>
      </c>
      <c r="AL124" s="37">
        <f t="shared" si="39"/>
        <v>0</v>
      </c>
    </row>
    <row r="125" spans="1:38" ht="14.5" x14ac:dyDescent="0.35">
      <c r="A125" s="50">
        <v>715</v>
      </c>
      <c r="B125" s="50"/>
      <c r="C125" s="50" t="s">
        <v>220</v>
      </c>
      <c r="D125" s="50" t="s">
        <v>194</v>
      </c>
      <c r="E125" s="51">
        <v>200554</v>
      </c>
      <c r="F125" s="52" t="s">
        <v>300</v>
      </c>
      <c r="G125" s="42">
        <v>6</v>
      </c>
      <c r="H125" s="31">
        <f t="shared" si="36"/>
        <v>13.5</v>
      </c>
      <c r="I125" s="32"/>
      <c r="J125" s="32"/>
      <c r="K125" s="42"/>
      <c r="L125" s="42"/>
      <c r="M125" s="42"/>
      <c r="N125" s="43"/>
      <c r="O125" s="43">
        <v>61</v>
      </c>
      <c r="P125" s="43">
        <v>61</v>
      </c>
      <c r="Q125" s="42">
        <v>0.5</v>
      </c>
      <c r="R125" s="42"/>
      <c r="S125" s="42">
        <v>1</v>
      </c>
      <c r="T125" s="42"/>
      <c r="U125" s="41">
        <v>5</v>
      </c>
      <c r="V125" s="41"/>
      <c r="W125" s="31">
        <v>5</v>
      </c>
      <c r="X125" s="32"/>
      <c r="Y125" s="47">
        <f>SUM(U125:X125)</f>
        <v>10</v>
      </c>
      <c r="Z125" s="108">
        <v>2</v>
      </c>
      <c r="AA125" s="108">
        <v>0</v>
      </c>
      <c r="AB125" s="108">
        <v>2</v>
      </c>
      <c r="AC125" s="108">
        <v>0</v>
      </c>
      <c r="AD125" s="108">
        <f t="shared" si="40"/>
        <v>4</v>
      </c>
      <c r="AE125" s="108">
        <v>15</v>
      </c>
      <c r="AF125" s="108">
        <v>0</v>
      </c>
      <c r="AG125" s="160">
        <f t="shared" si="30"/>
        <v>45</v>
      </c>
      <c r="AH125" s="109">
        <f t="shared" si="37"/>
        <v>13.5</v>
      </c>
      <c r="AI125" s="63" t="s">
        <v>222</v>
      </c>
      <c r="AJ125" s="49"/>
      <c r="AK125" s="37">
        <f t="shared" si="38"/>
        <v>0</v>
      </c>
      <c r="AL125" s="37">
        <f t="shared" si="39"/>
        <v>0</v>
      </c>
    </row>
    <row r="126" spans="1:38" ht="14.5" x14ac:dyDescent="0.35">
      <c r="A126" s="71">
        <v>1004</v>
      </c>
      <c r="B126" s="71"/>
      <c r="C126" s="71" t="s">
        <v>220</v>
      </c>
      <c r="D126" s="71" t="s">
        <v>194</v>
      </c>
      <c r="E126" s="72">
        <v>200554</v>
      </c>
      <c r="F126" s="73" t="s">
        <v>300</v>
      </c>
      <c r="G126" s="68">
        <v>6</v>
      </c>
      <c r="H126" s="68">
        <f t="shared" si="36"/>
        <v>0</v>
      </c>
      <c r="I126" s="32"/>
      <c r="J126" s="32"/>
      <c r="K126" s="32"/>
      <c r="L126" s="32"/>
      <c r="M126" s="32"/>
      <c r="N126" s="33"/>
      <c r="O126" s="33">
        <v>61</v>
      </c>
      <c r="P126" s="33">
        <v>61</v>
      </c>
      <c r="Q126" s="32">
        <v>0.5</v>
      </c>
      <c r="R126" s="32"/>
      <c r="S126" s="32">
        <v>1</v>
      </c>
      <c r="T126" s="32"/>
      <c r="U126" s="32">
        <v>5</v>
      </c>
      <c r="V126" s="32"/>
      <c r="W126" s="32">
        <v>5</v>
      </c>
      <c r="X126" s="32"/>
      <c r="Y126" s="47">
        <v>10</v>
      </c>
      <c r="Z126" s="108">
        <v>2</v>
      </c>
      <c r="AA126" s="108">
        <v>0</v>
      </c>
      <c r="AB126" s="108">
        <v>2</v>
      </c>
      <c r="AC126" s="108">
        <v>0</v>
      </c>
      <c r="AD126" s="108">
        <f t="shared" si="40"/>
        <v>4</v>
      </c>
      <c r="AE126" s="108">
        <v>15</v>
      </c>
      <c r="AF126" s="108">
        <v>0</v>
      </c>
      <c r="AG126" s="160">
        <f t="shared" si="30"/>
        <v>45</v>
      </c>
      <c r="AH126" s="109">
        <f t="shared" si="37"/>
        <v>0</v>
      </c>
      <c r="AI126" s="63" t="s">
        <v>222</v>
      </c>
      <c r="AJ126" s="49"/>
      <c r="AK126" s="37">
        <f t="shared" si="38"/>
        <v>13.5</v>
      </c>
      <c r="AL126" s="37">
        <f t="shared" si="39"/>
        <v>0</v>
      </c>
    </row>
    <row r="127" spans="1:38" ht="14.5" x14ac:dyDescent="0.35">
      <c r="A127" s="71">
        <v>1004</v>
      </c>
      <c r="B127" s="71"/>
      <c r="C127" s="71" t="s">
        <v>220</v>
      </c>
      <c r="D127" s="71" t="s">
        <v>194</v>
      </c>
      <c r="E127" s="72">
        <v>200555</v>
      </c>
      <c r="F127" s="73" t="s">
        <v>301</v>
      </c>
      <c r="G127" s="68">
        <v>6</v>
      </c>
      <c r="H127" s="68">
        <f t="shared" si="36"/>
        <v>0</v>
      </c>
      <c r="I127" s="32"/>
      <c r="J127" s="32"/>
      <c r="K127" s="32"/>
      <c r="L127" s="32"/>
      <c r="M127" s="32"/>
      <c r="N127" s="33"/>
      <c r="O127" s="33">
        <v>43</v>
      </c>
      <c r="P127" s="33">
        <v>43</v>
      </c>
      <c r="Q127" s="32">
        <v>1</v>
      </c>
      <c r="R127" s="32"/>
      <c r="S127" s="32"/>
      <c r="T127" s="32"/>
      <c r="U127" s="32">
        <v>10</v>
      </c>
      <c r="V127" s="32"/>
      <c r="W127" s="32"/>
      <c r="X127" s="32"/>
      <c r="Y127" s="47">
        <v>10</v>
      </c>
      <c r="Z127" s="108">
        <v>4</v>
      </c>
      <c r="AA127" s="108">
        <v>0</v>
      </c>
      <c r="AB127" s="108">
        <v>0</v>
      </c>
      <c r="AC127" s="108">
        <v>0</v>
      </c>
      <c r="AD127" s="108">
        <f t="shared" si="40"/>
        <v>4</v>
      </c>
      <c r="AE127" s="108">
        <v>15</v>
      </c>
      <c r="AF127" s="108">
        <v>0</v>
      </c>
      <c r="AG127" s="160">
        <f t="shared" si="30"/>
        <v>60</v>
      </c>
      <c r="AH127" s="109">
        <f t="shared" si="37"/>
        <v>0</v>
      </c>
      <c r="AI127" s="63" t="s">
        <v>222</v>
      </c>
      <c r="AJ127" s="49"/>
      <c r="AK127" s="37">
        <f t="shared" si="38"/>
        <v>18</v>
      </c>
      <c r="AL127" s="37">
        <f t="shared" si="39"/>
        <v>0</v>
      </c>
    </row>
    <row r="128" spans="1:38" ht="14.5" x14ac:dyDescent="0.35">
      <c r="A128" s="71">
        <v>1004</v>
      </c>
      <c r="B128" s="71"/>
      <c r="C128" s="71" t="s">
        <v>220</v>
      </c>
      <c r="D128" s="71" t="s">
        <v>194</v>
      </c>
      <c r="E128" s="72">
        <v>200556</v>
      </c>
      <c r="F128" s="73" t="s">
        <v>302</v>
      </c>
      <c r="G128" s="68">
        <v>6</v>
      </c>
      <c r="H128" s="68">
        <f t="shared" si="36"/>
        <v>0</v>
      </c>
      <c r="I128" s="32">
        <v>49</v>
      </c>
      <c r="J128" s="32">
        <v>49</v>
      </c>
      <c r="K128" s="32"/>
      <c r="L128" s="32"/>
      <c r="M128" s="32">
        <v>1</v>
      </c>
      <c r="N128" s="33"/>
      <c r="O128" s="33"/>
      <c r="P128" s="33"/>
      <c r="Q128" s="32"/>
      <c r="R128" s="32"/>
      <c r="S128" s="32"/>
      <c r="T128" s="32"/>
      <c r="U128" s="32">
        <v>5</v>
      </c>
      <c r="V128" s="32"/>
      <c r="W128" s="32">
        <v>5</v>
      </c>
      <c r="X128" s="32"/>
      <c r="Y128" s="47">
        <v>10</v>
      </c>
      <c r="Z128" s="108">
        <v>2</v>
      </c>
      <c r="AA128" s="108">
        <v>0</v>
      </c>
      <c r="AB128" s="108">
        <v>2</v>
      </c>
      <c r="AC128" s="108">
        <v>0</v>
      </c>
      <c r="AD128" s="108">
        <f t="shared" si="40"/>
        <v>4</v>
      </c>
      <c r="AE128" s="108">
        <v>15</v>
      </c>
      <c r="AF128" s="108">
        <v>0</v>
      </c>
      <c r="AG128" s="160">
        <f t="shared" si="30"/>
        <v>30</v>
      </c>
      <c r="AH128" s="109">
        <f t="shared" si="37"/>
        <v>0</v>
      </c>
      <c r="AI128" s="63" t="s">
        <v>222</v>
      </c>
      <c r="AJ128" s="49"/>
      <c r="AK128" s="37">
        <f t="shared" si="38"/>
        <v>9</v>
      </c>
      <c r="AL128" s="37">
        <f t="shared" si="39"/>
        <v>0</v>
      </c>
    </row>
    <row r="129" spans="1:38" ht="14.5" x14ac:dyDescent="0.35">
      <c r="A129" s="50">
        <v>715</v>
      </c>
      <c r="B129" s="50"/>
      <c r="C129" s="50" t="s">
        <v>220</v>
      </c>
      <c r="D129" s="50" t="s">
        <v>194</v>
      </c>
      <c r="E129" s="51">
        <v>200556</v>
      </c>
      <c r="F129" s="53" t="s">
        <v>302</v>
      </c>
      <c r="G129" s="42">
        <v>6</v>
      </c>
      <c r="H129" s="31">
        <f t="shared" si="36"/>
        <v>18</v>
      </c>
      <c r="I129" s="32">
        <v>49</v>
      </c>
      <c r="J129" s="32">
        <v>49</v>
      </c>
      <c r="K129" s="42">
        <v>1</v>
      </c>
      <c r="L129" s="42"/>
      <c r="M129" s="42">
        <v>1</v>
      </c>
      <c r="N129" s="43"/>
      <c r="O129" s="43"/>
      <c r="P129" s="43"/>
      <c r="Q129" s="42"/>
      <c r="R129" s="42"/>
      <c r="S129" s="42"/>
      <c r="T129" s="42"/>
      <c r="U129" s="41">
        <v>5</v>
      </c>
      <c r="V129" s="41"/>
      <c r="W129" s="41">
        <v>5</v>
      </c>
      <c r="X129" s="42"/>
      <c r="Y129" s="47">
        <f>SUM(U129:X129)</f>
        <v>10</v>
      </c>
      <c r="Z129" s="108">
        <v>2</v>
      </c>
      <c r="AA129" s="108">
        <v>0</v>
      </c>
      <c r="AB129" s="108">
        <v>2</v>
      </c>
      <c r="AC129" s="108">
        <v>0</v>
      </c>
      <c r="AD129" s="108">
        <f t="shared" si="40"/>
        <v>4</v>
      </c>
      <c r="AE129" s="108">
        <v>15</v>
      </c>
      <c r="AF129" s="108">
        <v>0</v>
      </c>
      <c r="AG129" s="160">
        <f t="shared" si="30"/>
        <v>60</v>
      </c>
      <c r="AH129" s="109">
        <f t="shared" si="37"/>
        <v>18</v>
      </c>
      <c r="AI129" s="63" t="s">
        <v>222</v>
      </c>
      <c r="AJ129" s="49"/>
      <c r="AK129" s="37">
        <f t="shared" si="38"/>
        <v>0</v>
      </c>
      <c r="AL129" s="37">
        <f t="shared" si="39"/>
        <v>0</v>
      </c>
    </row>
    <row r="130" spans="1:38" ht="14.5" x14ac:dyDescent="0.35">
      <c r="A130" s="50">
        <v>715</v>
      </c>
      <c r="B130" s="50"/>
      <c r="C130" s="50" t="s">
        <v>220</v>
      </c>
      <c r="D130" s="50" t="s">
        <v>194</v>
      </c>
      <c r="E130" s="51">
        <v>200557</v>
      </c>
      <c r="F130" s="53" t="s">
        <v>333</v>
      </c>
      <c r="G130" s="42">
        <v>6</v>
      </c>
      <c r="H130" s="31">
        <f t="shared" si="36"/>
        <v>27</v>
      </c>
      <c r="I130" s="32">
        <v>76</v>
      </c>
      <c r="J130" s="32">
        <v>76</v>
      </c>
      <c r="K130" s="42">
        <v>1</v>
      </c>
      <c r="L130" s="42"/>
      <c r="M130" s="42">
        <v>2</v>
      </c>
      <c r="N130" s="43"/>
      <c r="O130" s="43"/>
      <c r="P130" s="43"/>
      <c r="Q130" s="42"/>
      <c r="R130" s="42"/>
      <c r="S130" s="42"/>
      <c r="T130" s="42"/>
      <c r="U130" s="41">
        <v>5</v>
      </c>
      <c r="V130" s="41"/>
      <c r="W130" s="41">
        <v>5</v>
      </c>
      <c r="X130" s="42"/>
      <c r="Y130" s="47">
        <f>SUM(U130:X130)</f>
        <v>10</v>
      </c>
      <c r="Z130" s="108">
        <v>2</v>
      </c>
      <c r="AA130" s="108">
        <v>0</v>
      </c>
      <c r="AB130" s="108">
        <v>2</v>
      </c>
      <c r="AC130" s="108">
        <v>0</v>
      </c>
      <c r="AD130" s="108">
        <f t="shared" si="40"/>
        <v>4</v>
      </c>
      <c r="AE130" s="108">
        <v>15</v>
      </c>
      <c r="AF130" s="108">
        <v>0</v>
      </c>
      <c r="AG130" s="160">
        <f t="shared" si="30"/>
        <v>90</v>
      </c>
      <c r="AH130" s="109">
        <f t="shared" si="37"/>
        <v>27</v>
      </c>
      <c r="AI130" s="63" t="s">
        <v>222</v>
      </c>
      <c r="AJ130" s="49"/>
      <c r="AK130" s="37">
        <f t="shared" si="38"/>
        <v>0</v>
      </c>
      <c r="AL130" s="37">
        <f t="shared" si="39"/>
        <v>0</v>
      </c>
    </row>
    <row r="131" spans="1:38" ht="21.5" x14ac:dyDescent="0.35">
      <c r="A131" s="71">
        <v>1004</v>
      </c>
      <c r="B131" s="71"/>
      <c r="C131" s="71" t="s">
        <v>220</v>
      </c>
      <c r="D131" s="71" t="s">
        <v>218</v>
      </c>
      <c r="E131" s="72">
        <v>200559</v>
      </c>
      <c r="F131" s="73" t="s">
        <v>334</v>
      </c>
      <c r="G131" s="68">
        <v>6</v>
      </c>
      <c r="H131" s="68">
        <f t="shared" si="36"/>
        <v>0</v>
      </c>
      <c r="I131" s="32">
        <v>36</v>
      </c>
      <c r="J131" s="32">
        <v>36</v>
      </c>
      <c r="K131" s="32">
        <v>1</v>
      </c>
      <c r="L131" s="32"/>
      <c r="M131" s="32"/>
      <c r="N131" s="33"/>
      <c r="O131" s="33"/>
      <c r="P131" s="33"/>
      <c r="Q131" s="32"/>
      <c r="R131" s="32"/>
      <c r="S131" s="32"/>
      <c r="T131" s="32"/>
      <c r="U131" s="32">
        <v>10</v>
      </c>
      <c r="V131" s="32"/>
      <c r="W131" s="32"/>
      <c r="X131" s="32"/>
      <c r="Y131" s="47">
        <v>10</v>
      </c>
      <c r="Z131" s="108">
        <v>4</v>
      </c>
      <c r="AA131" s="108">
        <v>0</v>
      </c>
      <c r="AB131" s="108">
        <v>0</v>
      </c>
      <c r="AC131" s="108">
        <v>0</v>
      </c>
      <c r="AD131" s="108">
        <f t="shared" si="40"/>
        <v>4</v>
      </c>
      <c r="AE131" s="108">
        <v>15</v>
      </c>
      <c r="AF131" s="108">
        <v>0</v>
      </c>
      <c r="AG131" s="160">
        <f t="shared" si="30"/>
        <v>60</v>
      </c>
      <c r="AH131" s="109">
        <f t="shared" si="37"/>
        <v>0</v>
      </c>
      <c r="AI131" s="63" t="s">
        <v>222</v>
      </c>
      <c r="AJ131" s="49"/>
      <c r="AK131" s="37">
        <f t="shared" si="38"/>
        <v>18</v>
      </c>
      <c r="AL131" s="37">
        <f t="shared" si="39"/>
        <v>0</v>
      </c>
    </row>
    <row r="132" spans="1:38" ht="14.5" x14ac:dyDescent="0.35">
      <c r="A132" s="71">
        <v>1004</v>
      </c>
      <c r="B132" s="71"/>
      <c r="C132" s="71" t="s">
        <v>220</v>
      </c>
      <c r="D132" s="71" t="s">
        <v>218</v>
      </c>
      <c r="E132" s="72">
        <v>200561</v>
      </c>
      <c r="F132" s="73" t="s">
        <v>335</v>
      </c>
      <c r="G132" s="68">
        <v>6</v>
      </c>
      <c r="H132" s="68">
        <f t="shared" si="36"/>
        <v>0</v>
      </c>
      <c r="I132" s="32">
        <v>23</v>
      </c>
      <c r="J132" s="32">
        <v>23</v>
      </c>
      <c r="K132" s="32"/>
      <c r="L132" s="32"/>
      <c r="M132" s="46"/>
      <c r="N132" s="33"/>
      <c r="O132" s="33"/>
      <c r="P132" s="33"/>
      <c r="Q132" s="32">
        <v>1</v>
      </c>
      <c r="R132" s="32"/>
      <c r="S132" s="32"/>
      <c r="T132" s="32"/>
      <c r="U132" s="32">
        <v>10</v>
      </c>
      <c r="V132" s="32"/>
      <c r="W132" s="32"/>
      <c r="X132" s="32"/>
      <c r="Y132" s="47">
        <v>10</v>
      </c>
      <c r="Z132" s="108">
        <v>4</v>
      </c>
      <c r="AA132" s="108">
        <v>0</v>
      </c>
      <c r="AB132" s="108">
        <v>0</v>
      </c>
      <c r="AC132" s="108">
        <v>0</v>
      </c>
      <c r="AD132" s="108">
        <f t="shared" si="40"/>
        <v>4</v>
      </c>
      <c r="AE132" s="108">
        <v>15</v>
      </c>
      <c r="AF132" s="108">
        <v>0</v>
      </c>
      <c r="AG132" s="160">
        <f t="shared" si="30"/>
        <v>60</v>
      </c>
      <c r="AH132" s="109">
        <f t="shared" si="37"/>
        <v>0</v>
      </c>
      <c r="AI132" s="63" t="s">
        <v>222</v>
      </c>
      <c r="AJ132" s="49"/>
      <c r="AK132" s="37">
        <f t="shared" si="38"/>
        <v>18</v>
      </c>
      <c r="AL132" s="37">
        <f t="shared" si="39"/>
        <v>0</v>
      </c>
    </row>
    <row r="133" spans="1:38" ht="14.5" x14ac:dyDescent="0.35">
      <c r="A133" s="44">
        <v>715</v>
      </c>
      <c r="B133" s="44"/>
      <c r="C133" s="44" t="s">
        <v>220</v>
      </c>
      <c r="D133" s="44" t="s">
        <v>218</v>
      </c>
      <c r="E133" s="45">
        <v>200562</v>
      </c>
      <c r="F133" s="46" t="s">
        <v>336</v>
      </c>
      <c r="G133" s="32">
        <v>6</v>
      </c>
      <c r="H133" s="31">
        <f t="shared" si="36"/>
        <v>18</v>
      </c>
      <c r="I133" s="32">
        <v>11</v>
      </c>
      <c r="J133" s="32">
        <v>11</v>
      </c>
      <c r="K133" s="32">
        <v>1</v>
      </c>
      <c r="L133" s="32"/>
      <c r="M133" s="32">
        <v>1</v>
      </c>
      <c r="N133" s="33"/>
      <c r="O133" s="33"/>
      <c r="P133" s="33"/>
      <c r="Q133" s="32"/>
      <c r="R133" s="32"/>
      <c r="S133" s="32"/>
      <c r="T133" s="32"/>
      <c r="U133" s="31">
        <v>5</v>
      </c>
      <c r="V133" s="31"/>
      <c r="W133" s="31">
        <v>5</v>
      </c>
      <c r="X133" s="32"/>
      <c r="Y133" s="47">
        <f>SUM(U133:X133)</f>
        <v>10</v>
      </c>
      <c r="Z133" s="108">
        <v>2</v>
      </c>
      <c r="AA133" s="108">
        <v>0</v>
      </c>
      <c r="AB133" s="108">
        <v>2</v>
      </c>
      <c r="AC133" s="108">
        <v>0</v>
      </c>
      <c r="AD133" s="108">
        <f t="shared" si="40"/>
        <v>4</v>
      </c>
      <c r="AE133" s="108">
        <v>15</v>
      </c>
      <c r="AF133" s="108">
        <v>0</v>
      </c>
      <c r="AG133" s="160">
        <f t="shared" si="30"/>
        <v>60</v>
      </c>
      <c r="AH133" s="109">
        <f t="shared" si="37"/>
        <v>18</v>
      </c>
      <c r="AI133" s="63" t="s">
        <v>222</v>
      </c>
      <c r="AJ133" s="49"/>
      <c r="AK133" s="37">
        <f t="shared" si="38"/>
        <v>0</v>
      </c>
      <c r="AL133" s="37">
        <f t="shared" si="39"/>
        <v>0</v>
      </c>
    </row>
    <row r="134" spans="1:38" ht="14.5" x14ac:dyDescent="0.35">
      <c r="A134" s="44">
        <v>715</v>
      </c>
      <c r="B134" s="44"/>
      <c r="C134" s="44" t="s">
        <v>220</v>
      </c>
      <c r="D134" s="44" t="s">
        <v>218</v>
      </c>
      <c r="E134" s="45">
        <v>200563</v>
      </c>
      <c r="F134" s="46" t="s">
        <v>337</v>
      </c>
      <c r="G134" s="32">
        <v>6</v>
      </c>
      <c r="H134" s="31">
        <f t="shared" si="36"/>
        <v>18</v>
      </c>
      <c r="I134" s="32">
        <v>22</v>
      </c>
      <c r="J134" s="32">
        <v>22</v>
      </c>
      <c r="K134" s="32">
        <v>1</v>
      </c>
      <c r="L134" s="32"/>
      <c r="M134" s="32">
        <v>1</v>
      </c>
      <c r="N134" s="33"/>
      <c r="O134" s="33"/>
      <c r="P134" s="33"/>
      <c r="Q134" s="32"/>
      <c r="R134" s="32"/>
      <c r="S134" s="32"/>
      <c r="T134" s="32"/>
      <c r="U134" s="31">
        <v>5</v>
      </c>
      <c r="V134" s="31"/>
      <c r="W134" s="31">
        <v>5</v>
      </c>
      <c r="X134" s="32"/>
      <c r="Y134" s="47">
        <f>SUM(U134:X134)</f>
        <v>10</v>
      </c>
      <c r="Z134" s="108">
        <v>2</v>
      </c>
      <c r="AA134" s="108">
        <v>0</v>
      </c>
      <c r="AB134" s="108">
        <v>2</v>
      </c>
      <c r="AC134" s="108">
        <v>0</v>
      </c>
      <c r="AD134" s="108">
        <f t="shared" si="40"/>
        <v>4</v>
      </c>
      <c r="AE134" s="108">
        <v>15</v>
      </c>
      <c r="AF134" s="108">
        <v>0</v>
      </c>
      <c r="AG134" s="160">
        <f t="shared" si="30"/>
        <v>60</v>
      </c>
      <c r="AH134" s="109">
        <f t="shared" si="37"/>
        <v>18</v>
      </c>
      <c r="AI134" s="63" t="s">
        <v>222</v>
      </c>
      <c r="AJ134" s="49"/>
      <c r="AK134" s="37">
        <f t="shared" si="38"/>
        <v>0</v>
      </c>
      <c r="AL134" s="37">
        <f t="shared" si="39"/>
        <v>0</v>
      </c>
    </row>
    <row r="135" spans="1:38" ht="14.5" x14ac:dyDescent="0.35">
      <c r="A135" s="44">
        <v>715</v>
      </c>
      <c r="B135" s="44"/>
      <c r="C135" s="44" t="s">
        <v>220</v>
      </c>
      <c r="D135" s="44" t="s">
        <v>218</v>
      </c>
      <c r="E135" s="45">
        <v>200565</v>
      </c>
      <c r="F135" s="46" t="s">
        <v>338</v>
      </c>
      <c r="G135" s="32">
        <v>6</v>
      </c>
      <c r="H135" s="31">
        <f t="shared" si="36"/>
        <v>18</v>
      </c>
      <c r="I135" s="32">
        <v>44</v>
      </c>
      <c r="J135" s="32">
        <v>44</v>
      </c>
      <c r="K135" s="32">
        <v>1</v>
      </c>
      <c r="L135" s="32"/>
      <c r="M135" s="46">
        <v>1</v>
      </c>
      <c r="N135" s="33"/>
      <c r="O135" s="33"/>
      <c r="P135" s="33"/>
      <c r="Q135" s="32"/>
      <c r="R135" s="32"/>
      <c r="S135" s="32"/>
      <c r="T135" s="32"/>
      <c r="U135" s="32">
        <v>5</v>
      </c>
      <c r="V135" s="32"/>
      <c r="W135" s="32">
        <v>5</v>
      </c>
      <c r="X135" s="32"/>
      <c r="Y135" s="47">
        <f>SUM(U135:X135)</f>
        <v>10</v>
      </c>
      <c r="Z135" s="108">
        <v>2</v>
      </c>
      <c r="AA135" s="108">
        <v>0</v>
      </c>
      <c r="AB135" s="108">
        <v>2</v>
      </c>
      <c r="AC135" s="108">
        <v>0</v>
      </c>
      <c r="AD135" s="108">
        <f t="shared" si="40"/>
        <v>4</v>
      </c>
      <c r="AE135" s="108">
        <v>15</v>
      </c>
      <c r="AF135" s="108">
        <v>0</v>
      </c>
      <c r="AG135" s="160">
        <f t="shared" si="30"/>
        <v>60</v>
      </c>
      <c r="AH135" s="109">
        <f t="shared" si="37"/>
        <v>18</v>
      </c>
      <c r="AI135" s="63" t="s">
        <v>222</v>
      </c>
      <c r="AJ135" s="49"/>
      <c r="AK135" s="37">
        <f t="shared" si="38"/>
        <v>0</v>
      </c>
      <c r="AL135" s="37">
        <f t="shared" si="39"/>
        <v>0</v>
      </c>
    </row>
    <row r="136" spans="1:38" ht="14.5" x14ac:dyDescent="0.35">
      <c r="A136" s="64">
        <v>1004</v>
      </c>
      <c r="B136" s="64"/>
      <c r="C136" s="64" t="s">
        <v>220</v>
      </c>
      <c r="D136" s="64" t="s">
        <v>218</v>
      </c>
      <c r="E136" s="65">
        <v>200566</v>
      </c>
      <c r="F136" s="66" t="s">
        <v>339</v>
      </c>
      <c r="G136" s="67">
        <v>6</v>
      </c>
      <c r="H136" s="68">
        <f t="shared" si="36"/>
        <v>0</v>
      </c>
      <c r="I136" s="32"/>
      <c r="J136" s="32"/>
      <c r="K136" s="42"/>
      <c r="L136" s="42"/>
      <c r="M136" s="42"/>
      <c r="N136" s="43"/>
      <c r="O136" s="43">
        <v>34</v>
      </c>
      <c r="P136" s="43">
        <v>34</v>
      </c>
      <c r="Q136" s="42">
        <v>1</v>
      </c>
      <c r="R136" s="42"/>
      <c r="S136" s="42"/>
      <c r="T136" s="42"/>
      <c r="U136" s="42">
        <v>10</v>
      </c>
      <c r="V136" s="42"/>
      <c r="W136" s="32"/>
      <c r="X136" s="32"/>
      <c r="Y136" s="47">
        <v>10</v>
      </c>
      <c r="Z136" s="108">
        <v>4</v>
      </c>
      <c r="AA136" s="108">
        <v>0</v>
      </c>
      <c r="AB136" s="108">
        <v>0</v>
      </c>
      <c r="AC136" s="108">
        <v>0</v>
      </c>
      <c r="AD136" s="108">
        <f t="shared" si="40"/>
        <v>4</v>
      </c>
      <c r="AE136" s="108">
        <v>15</v>
      </c>
      <c r="AF136" s="108">
        <v>0</v>
      </c>
      <c r="AG136" s="160">
        <f t="shared" si="30"/>
        <v>60</v>
      </c>
      <c r="AH136" s="109">
        <f t="shared" si="37"/>
        <v>0</v>
      </c>
      <c r="AI136" s="63" t="s">
        <v>222</v>
      </c>
      <c r="AJ136" s="49"/>
      <c r="AK136" s="37">
        <f t="shared" si="38"/>
        <v>18</v>
      </c>
      <c r="AL136" s="37">
        <f t="shared" si="39"/>
        <v>0</v>
      </c>
    </row>
    <row r="137" spans="1:38" ht="14.5" x14ac:dyDescent="0.35">
      <c r="A137" s="71">
        <v>1004</v>
      </c>
      <c r="B137" s="71"/>
      <c r="C137" s="71" t="s">
        <v>220</v>
      </c>
      <c r="D137" s="71" t="s">
        <v>218</v>
      </c>
      <c r="E137" s="72">
        <v>200567</v>
      </c>
      <c r="F137" s="73" t="s">
        <v>340</v>
      </c>
      <c r="G137" s="68">
        <v>6</v>
      </c>
      <c r="H137" s="68">
        <f t="shared" si="36"/>
        <v>0</v>
      </c>
      <c r="I137" s="32"/>
      <c r="J137" s="32"/>
      <c r="K137" s="32"/>
      <c r="L137" s="32"/>
      <c r="M137" s="32"/>
      <c r="N137" s="33"/>
      <c r="O137" s="33">
        <v>36</v>
      </c>
      <c r="P137" s="33">
        <v>36</v>
      </c>
      <c r="Q137" s="32">
        <v>1</v>
      </c>
      <c r="R137" s="32"/>
      <c r="S137" s="32"/>
      <c r="T137" s="32"/>
      <c r="U137" s="32">
        <v>10</v>
      </c>
      <c r="V137" s="32"/>
      <c r="W137" s="32"/>
      <c r="X137" s="32"/>
      <c r="Y137" s="47">
        <v>10</v>
      </c>
      <c r="Z137" s="108">
        <v>4</v>
      </c>
      <c r="AA137" s="108">
        <v>0</v>
      </c>
      <c r="AB137" s="108">
        <v>0</v>
      </c>
      <c r="AC137" s="108">
        <v>0</v>
      </c>
      <c r="AD137" s="108">
        <f t="shared" si="40"/>
        <v>4</v>
      </c>
      <c r="AE137" s="108">
        <v>15</v>
      </c>
      <c r="AF137" s="108">
        <v>0</v>
      </c>
      <c r="AG137" s="160">
        <f t="shared" si="30"/>
        <v>60</v>
      </c>
      <c r="AH137" s="109">
        <f t="shared" si="37"/>
        <v>0</v>
      </c>
      <c r="AI137" s="63" t="s">
        <v>222</v>
      </c>
      <c r="AJ137" s="49"/>
      <c r="AK137" s="37">
        <f t="shared" si="38"/>
        <v>18</v>
      </c>
      <c r="AL137" s="37">
        <f t="shared" si="39"/>
        <v>0</v>
      </c>
    </row>
    <row r="138" spans="1:38" ht="14.5" x14ac:dyDescent="0.35">
      <c r="A138" s="44">
        <v>715</v>
      </c>
      <c r="B138" s="44"/>
      <c r="C138" s="44" t="s">
        <v>220</v>
      </c>
      <c r="D138" s="44" t="s">
        <v>218</v>
      </c>
      <c r="E138" s="45">
        <v>200568</v>
      </c>
      <c r="F138" s="46" t="s">
        <v>341</v>
      </c>
      <c r="G138" s="32">
        <v>6</v>
      </c>
      <c r="H138" s="31">
        <f t="shared" si="36"/>
        <v>18</v>
      </c>
      <c r="I138" s="32"/>
      <c r="J138" s="32"/>
      <c r="K138" s="32"/>
      <c r="L138" s="32"/>
      <c r="M138" s="32"/>
      <c r="N138" s="33"/>
      <c r="O138" s="33">
        <v>25</v>
      </c>
      <c r="P138" s="33">
        <v>25</v>
      </c>
      <c r="Q138" s="32">
        <v>1</v>
      </c>
      <c r="R138" s="32"/>
      <c r="S138" s="32">
        <v>1</v>
      </c>
      <c r="T138" s="32"/>
      <c r="U138" s="32">
        <v>5</v>
      </c>
      <c r="V138" s="32"/>
      <c r="W138" s="32">
        <v>5</v>
      </c>
      <c r="X138" s="32"/>
      <c r="Y138" s="47">
        <f>SUM(U138:X138)</f>
        <v>10</v>
      </c>
      <c r="Z138" s="108">
        <v>2</v>
      </c>
      <c r="AA138" s="108">
        <v>0</v>
      </c>
      <c r="AB138" s="108">
        <v>2</v>
      </c>
      <c r="AC138" s="108">
        <v>0</v>
      </c>
      <c r="AD138" s="108">
        <f t="shared" si="40"/>
        <v>4</v>
      </c>
      <c r="AE138" s="108">
        <v>15</v>
      </c>
      <c r="AF138" s="108">
        <v>0</v>
      </c>
      <c r="AG138" s="160">
        <f t="shared" si="30"/>
        <v>60</v>
      </c>
      <c r="AH138" s="109">
        <f t="shared" si="37"/>
        <v>18</v>
      </c>
      <c r="AI138" s="63" t="s">
        <v>222</v>
      </c>
      <c r="AJ138" s="49"/>
      <c r="AK138" s="37">
        <f t="shared" si="38"/>
        <v>0</v>
      </c>
      <c r="AL138" s="37">
        <f t="shared" si="39"/>
        <v>0</v>
      </c>
    </row>
    <row r="139" spans="1:38" ht="14.5" x14ac:dyDescent="0.35">
      <c r="A139" s="71">
        <v>1004</v>
      </c>
      <c r="B139" s="71"/>
      <c r="C139" s="71" t="s">
        <v>220</v>
      </c>
      <c r="D139" s="71" t="s">
        <v>254</v>
      </c>
      <c r="E139" s="72">
        <v>200998</v>
      </c>
      <c r="F139" s="73" t="s">
        <v>342</v>
      </c>
      <c r="G139" s="68"/>
      <c r="H139" s="59">
        <v>0</v>
      </c>
      <c r="I139" s="32"/>
      <c r="J139" s="32"/>
      <c r="K139" s="32"/>
      <c r="L139" s="32"/>
      <c r="M139" s="32"/>
      <c r="N139" s="33"/>
      <c r="O139" s="33"/>
      <c r="P139" s="33"/>
      <c r="Q139" s="32"/>
      <c r="R139" s="32"/>
      <c r="S139" s="32"/>
      <c r="T139" s="32"/>
      <c r="U139" s="32"/>
      <c r="V139" s="32"/>
      <c r="W139" s="32"/>
      <c r="X139" s="32"/>
      <c r="Y139" s="47">
        <v>0</v>
      </c>
      <c r="Z139" s="108">
        <v>0</v>
      </c>
      <c r="AA139" s="108">
        <v>0</v>
      </c>
      <c r="AB139" s="108">
        <v>0</v>
      </c>
      <c r="AC139" s="108">
        <v>0</v>
      </c>
      <c r="AD139" s="108">
        <f t="shared" si="40"/>
        <v>0</v>
      </c>
      <c r="AE139" s="108">
        <v>15</v>
      </c>
      <c r="AF139" s="108">
        <v>0</v>
      </c>
      <c r="AG139" s="160">
        <f t="shared" si="30"/>
        <v>0</v>
      </c>
      <c r="AH139" s="161">
        <f>H139</f>
        <v>0</v>
      </c>
      <c r="AI139" s="63" t="s">
        <v>222</v>
      </c>
      <c r="AJ139" s="49" t="s">
        <v>391</v>
      </c>
      <c r="AK139" s="82">
        <f>33*2.25</f>
        <v>74.25</v>
      </c>
      <c r="AL139" s="37">
        <f>IF($A139=1004,ROUND((((($K139+$Q139)*$U139)+(($L139+$R139)*$V139)+(($M139+$S139)*$W139)+(($N139+$T139)*$X139))*$G139)/10*3,2),0)</f>
        <v>0</v>
      </c>
    </row>
    <row r="140" spans="1:38" ht="14.5" x14ac:dyDescent="0.35">
      <c r="A140" s="44">
        <v>715</v>
      </c>
      <c r="B140" s="44"/>
      <c r="C140" s="44" t="s">
        <v>220</v>
      </c>
      <c r="D140" s="44" t="s">
        <v>254</v>
      </c>
      <c r="E140" s="45">
        <v>200998</v>
      </c>
      <c r="F140" s="46" t="s">
        <v>342</v>
      </c>
      <c r="G140" s="32"/>
      <c r="H140" s="59">
        <f>(33-2)*2.5</f>
        <v>77.5</v>
      </c>
      <c r="I140" s="32"/>
      <c r="J140" s="32"/>
      <c r="K140" s="32"/>
      <c r="L140" s="32"/>
      <c r="M140" s="32"/>
      <c r="N140" s="33"/>
      <c r="O140" s="33"/>
      <c r="P140" s="33"/>
      <c r="Q140" s="32"/>
      <c r="R140" s="32"/>
      <c r="S140" s="32"/>
      <c r="T140" s="32"/>
      <c r="U140" s="32"/>
      <c r="V140" s="32"/>
      <c r="W140" s="32"/>
      <c r="X140" s="32"/>
      <c r="Y140" s="47">
        <f>SUM(U140:X140)</f>
        <v>0</v>
      </c>
      <c r="Z140" s="108">
        <v>0</v>
      </c>
      <c r="AA140" s="108">
        <v>0</v>
      </c>
      <c r="AB140" s="108">
        <v>0</v>
      </c>
      <c r="AC140" s="108">
        <v>0</v>
      </c>
      <c r="AD140" s="108">
        <f t="shared" si="40"/>
        <v>0</v>
      </c>
      <c r="AE140" s="108">
        <v>15</v>
      </c>
      <c r="AF140" s="108">
        <v>0</v>
      </c>
      <c r="AG140" s="160">
        <f t="shared" si="30"/>
        <v>0</v>
      </c>
      <c r="AH140" s="161">
        <f t="shared" ref="AH140:AH141" si="42">H140</f>
        <v>77.5</v>
      </c>
      <c r="AI140" s="63" t="s">
        <v>222</v>
      </c>
      <c r="AJ140" s="49" t="s">
        <v>393</v>
      </c>
      <c r="AK140" s="37">
        <f t="shared" ref="AK140:AK171" si="43">IF($A140=1004,ROUND((((($K140+$Q140)*$U140)+(($L140+$R140)*$V140)+(($M140+$S140)*$W140)+(($N140+$T140)*$X140))*$G140)/10*3,2),0)</f>
        <v>0</v>
      </c>
      <c r="AL140" s="37">
        <f>IF($A140=1004,ROUND((((($K140+$Q140)*$U140)+(($L140+$R140)*$V140)+(($M140+$S140)*$W140)+(($N140+$T140)*$X140))*$G140)/10*3,2),0)</f>
        <v>0</v>
      </c>
    </row>
    <row r="141" spans="1:38" ht="14.5" x14ac:dyDescent="0.35">
      <c r="A141" s="44">
        <v>732</v>
      </c>
      <c r="B141" s="44"/>
      <c r="C141" s="44" t="s">
        <v>220</v>
      </c>
      <c r="D141" s="44" t="s">
        <v>254</v>
      </c>
      <c r="E141" s="45">
        <v>200998</v>
      </c>
      <c r="F141" s="46" t="s">
        <v>342</v>
      </c>
      <c r="G141" s="32"/>
      <c r="H141" s="59">
        <f>2*2.5</f>
        <v>5</v>
      </c>
      <c r="I141" s="32"/>
      <c r="J141" s="32"/>
      <c r="K141" s="32"/>
      <c r="L141" s="32"/>
      <c r="M141" s="32"/>
      <c r="N141" s="33"/>
      <c r="O141" s="33"/>
      <c r="P141" s="33"/>
      <c r="Q141" s="32"/>
      <c r="R141" s="32"/>
      <c r="S141" s="32"/>
      <c r="T141" s="32"/>
      <c r="U141" s="32"/>
      <c r="V141" s="32"/>
      <c r="W141" s="32"/>
      <c r="X141" s="32"/>
      <c r="Y141" s="47">
        <f>SUM(U141:X141)</f>
        <v>0</v>
      </c>
      <c r="Z141" s="108">
        <v>0</v>
      </c>
      <c r="AA141" s="108">
        <v>0</v>
      </c>
      <c r="AB141" s="108">
        <v>0</v>
      </c>
      <c r="AC141" s="108">
        <v>0</v>
      </c>
      <c r="AD141" s="108">
        <f t="shared" si="40"/>
        <v>0</v>
      </c>
      <c r="AE141" s="108">
        <v>15</v>
      </c>
      <c r="AF141" s="108">
        <v>0</v>
      </c>
      <c r="AG141" s="160">
        <f t="shared" si="30"/>
        <v>0</v>
      </c>
      <c r="AH141" s="161">
        <f t="shared" si="42"/>
        <v>5</v>
      </c>
      <c r="AI141" s="63" t="s">
        <v>222</v>
      </c>
      <c r="AJ141" s="49" t="s">
        <v>392</v>
      </c>
      <c r="AK141" s="37">
        <f t="shared" si="43"/>
        <v>0</v>
      </c>
      <c r="AL141" s="37">
        <f>IF($A141=1004,ROUND((((($K141+$Q141)*$U141)+(($L141+$R141)*$V141)+(($M141+$S141)*$W141)+(($N141+$T141)*$X141))*$G141)/10*3,2),0)</f>
        <v>0</v>
      </c>
    </row>
    <row r="142" spans="1:38" ht="14.5" x14ac:dyDescent="0.35">
      <c r="A142" s="44">
        <v>749</v>
      </c>
      <c r="B142" s="44"/>
      <c r="C142" s="44" t="s">
        <v>238</v>
      </c>
      <c r="D142" s="44" t="s">
        <v>218</v>
      </c>
      <c r="E142" s="45">
        <v>34951</v>
      </c>
      <c r="F142" s="46" t="s">
        <v>343</v>
      </c>
      <c r="G142" s="32">
        <v>7.5</v>
      </c>
      <c r="H142" s="31">
        <f t="shared" ref="H142:H165" si="44">IF(AND($A142&lt;&gt;1004,$A142&lt;&gt;915,$A142&lt;&gt;410), ROUND(((((($K142+$Q142)*$U142)+(($L142+$R142)*$V142)+(($M142+$S142)*$W142)+(($N142+$T142)*$X142))*$G142)/10*3),2),0)</f>
        <v>18</v>
      </c>
      <c r="I142" s="31">
        <v>14</v>
      </c>
      <c r="J142" s="31">
        <v>14</v>
      </c>
      <c r="K142" s="32">
        <v>1</v>
      </c>
      <c r="L142" s="32"/>
      <c r="M142" s="32"/>
      <c r="N142" s="33"/>
      <c r="O142" s="33"/>
      <c r="P142" s="33"/>
      <c r="Q142" s="32"/>
      <c r="R142" s="32"/>
      <c r="S142" s="32"/>
      <c r="T142" s="32"/>
      <c r="U142" s="32">
        <v>8</v>
      </c>
      <c r="V142" s="32"/>
      <c r="W142" s="32"/>
      <c r="X142" s="32"/>
      <c r="Y142" s="47">
        <f t="shared" ref="Y142:Y171" si="45">SUM(U142:X142)</f>
        <v>8</v>
      </c>
      <c r="Z142" s="108">
        <v>4</v>
      </c>
      <c r="AA142" s="108">
        <v>0</v>
      </c>
      <c r="AB142" s="108">
        <v>0</v>
      </c>
      <c r="AC142" s="108">
        <v>0</v>
      </c>
      <c r="AD142" s="108">
        <f t="shared" si="40"/>
        <v>4</v>
      </c>
      <c r="AE142" s="108">
        <v>15</v>
      </c>
      <c r="AF142" s="108">
        <v>0</v>
      </c>
      <c r="AG142" s="160">
        <f t="shared" si="30"/>
        <v>60</v>
      </c>
      <c r="AH142" s="109">
        <f t="shared" ref="AH142:AH165" si="46">IF(AND($A142&lt;&gt;1004,$A142&lt;&gt;915,$A142&lt;&gt;410),AG142*3/10,0)</f>
        <v>18</v>
      </c>
      <c r="AI142" s="48"/>
      <c r="AJ142" s="49"/>
      <c r="AK142" s="37">
        <f t="shared" si="43"/>
        <v>0</v>
      </c>
      <c r="AL142" s="37">
        <f t="shared" ref="AL142:AL165" si="47">IF(OR($A142=410,$A142=915),ROUND((((($K142+$Q142)*$U142)+(($L142+$R142)*$V142)+(($M142+$S142)*$W142)+(($N142+$T142)*$X142))*$G142)/10*3,2),0)</f>
        <v>0</v>
      </c>
    </row>
    <row r="143" spans="1:38" ht="14.5" x14ac:dyDescent="0.35">
      <c r="A143" s="44">
        <v>749</v>
      </c>
      <c r="B143" s="44"/>
      <c r="C143" s="44" t="s">
        <v>238</v>
      </c>
      <c r="D143" s="44" t="s">
        <v>218</v>
      </c>
      <c r="E143" s="45">
        <v>34953</v>
      </c>
      <c r="F143" s="46" t="s">
        <v>344</v>
      </c>
      <c r="G143" s="32">
        <v>7.5</v>
      </c>
      <c r="H143" s="31">
        <f t="shared" si="44"/>
        <v>18</v>
      </c>
      <c r="I143" s="31">
        <v>6</v>
      </c>
      <c r="J143" s="31">
        <v>6</v>
      </c>
      <c r="K143" s="32">
        <v>1</v>
      </c>
      <c r="L143" s="32"/>
      <c r="M143" s="32"/>
      <c r="N143" s="33"/>
      <c r="O143" s="33"/>
      <c r="P143" s="33"/>
      <c r="Q143" s="32"/>
      <c r="R143" s="32"/>
      <c r="S143" s="32"/>
      <c r="T143" s="32"/>
      <c r="U143" s="32">
        <v>8</v>
      </c>
      <c r="V143" s="32"/>
      <c r="W143" s="32"/>
      <c r="X143" s="32"/>
      <c r="Y143" s="47">
        <f t="shared" si="45"/>
        <v>8</v>
      </c>
      <c r="Z143" s="108">
        <v>4</v>
      </c>
      <c r="AA143" s="108">
        <v>0</v>
      </c>
      <c r="AB143" s="108">
        <v>0</v>
      </c>
      <c r="AC143" s="108">
        <v>0</v>
      </c>
      <c r="AD143" s="108">
        <f t="shared" si="40"/>
        <v>4</v>
      </c>
      <c r="AE143" s="108">
        <v>15</v>
      </c>
      <c r="AF143" s="108">
        <v>0</v>
      </c>
      <c r="AG143" s="160">
        <f t="shared" si="30"/>
        <v>60</v>
      </c>
      <c r="AH143" s="109">
        <f t="shared" si="46"/>
        <v>18</v>
      </c>
      <c r="AI143" s="48"/>
      <c r="AJ143" s="49"/>
      <c r="AK143" s="37">
        <f t="shared" si="43"/>
        <v>0</v>
      </c>
      <c r="AL143" s="37">
        <f t="shared" si="47"/>
        <v>0</v>
      </c>
    </row>
    <row r="144" spans="1:38" ht="14.5" x14ac:dyDescent="0.35">
      <c r="A144" s="44">
        <v>749</v>
      </c>
      <c r="B144" s="44"/>
      <c r="C144" s="44" t="s">
        <v>238</v>
      </c>
      <c r="D144" s="44" t="s">
        <v>218</v>
      </c>
      <c r="E144" s="45">
        <v>34954</v>
      </c>
      <c r="F144" s="46" t="s">
        <v>345</v>
      </c>
      <c r="G144" s="32">
        <v>7.5</v>
      </c>
      <c r="H144" s="31">
        <f t="shared" si="44"/>
        <v>18</v>
      </c>
      <c r="I144" s="31"/>
      <c r="J144" s="31"/>
      <c r="K144" s="32"/>
      <c r="L144" s="32"/>
      <c r="M144" s="32"/>
      <c r="N144" s="33"/>
      <c r="O144" s="33">
        <v>23</v>
      </c>
      <c r="P144" s="33">
        <v>23</v>
      </c>
      <c r="Q144" s="32">
        <v>1</v>
      </c>
      <c r="R144" s="32"/>
      <c r="S144" s="32"/>
      <c r="T144" s="32"/>
      <c r="U144" s="32">
        <v>8</v>
      </c>
      <c r="V144" s="32"/>
      <c r="W144" s="32"/>
      <c r="X144" s="32"/>
      <c r="Y144" s="47">
        <f t="shared" si="45"/>
        <v>8</v>
      </c>
      <c r="Z144" s="108">
        <v>4</v>
      </c>
      <c r="AA144" s="108">
        <v>0</v>
      </c>
      <c r="AB144" s="108">
        <v>0</v>
      </c>
      <c r="AC144" s="108">
        <v>0</v>
      </c>
      <c r="AD144" s="108">
        <f t="shared" si="40"/>
        <v>4</v>
      </c>
      <c r="AE144" s="108">
        <v>15</v>
      </c>
      <c r="AF144" s="108">
        <v>0</v>
      </c>
      <c r="AG144" s="160">
        <f t="shared" si="30"/>
        <v>60</v>
      </c>
      <c r="AH144" s="109">
        <f t="shared" si="46"/>
        <v>18</v>
      </c>
      <c r="AI144" s="48"/>
      <c r="AJ144" s="49"/>
      <c r="AK144" s="37">
        <f t="shared" si="43"/>
        <v>0</v>
      </c>
      <c r="AL144" s="37">
        <f t="shared" si="47"/>
        <v>0</v>
      </c>
    </row>
    <row r="145" spans="1:38" ht="14.5" x14ac:dyDescent="0.35">
      <c r="A145" s="44">
        <v>749</v>
      </c>
      <c r="B145" s="44"/>
      <c r="C145" s="44" t="s">
        <v>238</v>
      </c>
      <c r="D145" s="44" t="s">
        <v>218</v>
      </c>
      <c r="E145" s="45">
        <v>34956</v>
      </c>
      <c r="F145" s="46" t="s">
        <v>346</v>
      </c>
      <c r="G145" s="32">
        <v>7.5</v>
      </c>
      <c r="H145" s="31">
        <f t="shared" si="44"/>
        <v>18</v>
      </c>
      <c r="I145" s="31">
        <v>10</v>
      </c>
      <c r="J145" s="31">
        <v>10</v>
      </c>
      <c r="K145" s="32">
        <v>1</v>
      </c>
      <c r="L145" s="32"/>
      <c r="M145" s="32"/>
      <c r="N145" s="33"/>
      <c r="O145" s="33"/>
      <c r="P145" s="33"/>
      <c r="Q145" s="32"/>
      <c r="R145" s="32"/>
      <c r="S145" s="32"/>
      <c r="T145" s="32"/>
      <c r="U145" s="32">
        <v>8</v>
      </c>
      <c r="V145" s="32"/>
      <c r="W145" s="32"/>
      <c r="X145" s="32"/>
      <c r="Y145" s="47">
        <f t="shared" si="45"/>
        <v>8</v>
      </c>
      <c r="Z145" s="108">
        <v>4</v>
      </c>
      <c r="AA145" s="108">
        <v>0</v>
      </c>
      <c r="AB145" s="108">
        <v>0</v>
      </c>
      <c r="AC145" s="108">
        <v>0</v>
      </c>
      <c r="AD145" s="108">
        <f t="shared" si="40"/>
        <v>4</v>
      </c>
      <c r="AE145" s="108">
        <v>15</v>
      </c>
      <c r="AF145" s="108">
        <v>0</v>
      </c>
      <c r="AG145" s="160">
        <f t="shared" si="30"/>
        <v>60</v>
      </c>
      <c r="AH145" s="109">
        <f t="shared" si="46"/>
        <v>18</v>
      </c>
      <c r="AI145" s="48"/>
      <c r="AJ145" s="49"/>
      <c r="AK145" s="37">
        <f t="shared" si="43"/>
        <v>0</v>
      </c>
      <c r="AL145" s="37">
        <f t="shared" si="47"/>
        <v>0</v>
      </c>
    </row>
    <row r="146" spans="1:38" ht="14.5" x14ac:dyDescent="0.35">
      <c r="A146" s="44">
        <v>749</v>
      </c>
      <c r="B146" s="44"/>
      <c r="C146" s="44" t="s">
        <v>238</v>
      </c>
      <c r="D146" s="44" t="s">
        <v>218</v>
      </c>
      <c r="E146" s="45">
        <v>34957</v>
      </c>
      <c r="F146" s="46" t="s">
        <v>347</v>
      </c>
      <c r="G146" s="32">
        <v>7.5</v>
      </c>
      <c r="H146" s="31">
        <f t="shared" si="44"/>
        <v>18</v>
      </c>
      <c r="I146" s="31">
        <v>22</v>
      </c>
      <c r="J146" s="31">
        <v>22</v>
      </c>
      <c r="K146" s="32">
        <v>1</v>
      </c>
      <c r="L146" s="32"/>
      <c r="M146" s="32"/>
      <c r="N146" s="33"/>
      <c r="O146" s="33"/>
      <c r="P146" s="33"/>
      <c r="Q146" s="32"/>
      <c r="R146" s="32"/>
      <c r="S146" s="32"/>
      <c r="T146" s="32"/>
      <c r="U146" s="32">
        <v>8</v>
      </c>
      <c r="V146" s="32"/>
      <c r="W146" s="32"/>
      <c r="X146" s="32"/>
      <c r="Y146" s="47">
        <f t="shared" si="45"/>
        <v>8</v>
      </c>
      <c r="Z146" s="108">
        <v>4</v>
      </c>
      <c r="AA146" s="108">
        <v>0</v>
      </c>
      <c r="AB146" s="108">
        <v>0</v>
      </c>
      <c r="AC146" s="108">
        <v>0</v>
      </c>
      <c r="AD146" s="108">
        <f t="shared" si="40"/>
        <v>4</v>
      </c>
      <c r="AE146" s="108">
        <v>15</v>
      </c>
      <c r="AF146" s="108">
        <v>0</v>
      </c>
      <c r="AG146" s="160">
        <f t="shared" si="30"/>
        <v>60</v>
      </c>
      <c r="AH146" s="109">
        <f t="shared" si="46"/>
        <v>18</v>
      </c>
      <c r="AI146" s="48"/>
      <c r="AJ146" s="49"/>
      <c r="AK146" s="37">
        <f t="shared" si="43"/>
        <v>0</v>
      </c>
      <c r="AL146" s="37">
        <f t="shared" si="47"/>
        <v>0</v>
      </c>
    </row>
    <row r="147" spans="1:38" ht="21.5" x14ac:dyDescent="0.35">
      <c r="A147" s="44">
        <v>749</v>
      </c>
      <c r="B147" s="44"/>
      <c r="C147" s="44" t="s">
        <v>238</v>
      </c>
      <c r="D147" s="44" t="s">
        <v>218</v>
      </c>
      <c r="E147" s="45">
        <v>34958</v>
      </c>
      <c r="F147" s="46" t="s">
        <v>239</v>
      </c>
      <c r="G147" s="32">
        <v>7.5</v>
      </c>
      <c r="H147" s="31">
        <f t="shared" si="44"/>
        <v>12.06</v>
      </c>
      <c r="I147" s="31">
        <v>25</v>
      </c>
      <c r="J147" s="31">
        <v>25</v>
      </c>
      <c r="K147" s="32">
        <v>0.67</v>
      </c>
      <c r="L147" s="32"/>
      <c r="M147" s="32"/>
      <c r="N147" s="33"/>
      <c r="O147" s="33"/>
      <c r="P147" s="33"/>
      <c r="Q147" s="32"/>
      <c r="R147" s="32"/>
      <c r="S147" s="32"/>
      <c r="T147" s="32"/>
      <c r="U147" s="32">
        <v>8</v>
      </c>
      <c r="V147" s="32"/>
      <c r="W147" s="32"/>
      <c r="X147" s="32"/>
      <c r="Y147" s="47">
        <f t="shared" si="45"/>
        <v>8</v>
      </c>
      <c r="Z147" s="108">
        <v>4</v>
      </c>
      <c r="AA147" s="108">
        <v>0</v>
      </c>
      <c r="AB147" s="108">
        <v>0</v>
      </c>
      <c r="AC147" s="108">
        <v>0</v>
      </c>
      <c r="AD147" s="108">
        <f t="shared" si="40"/>
        <v>4</v>
      </c>
      <c r="AE147" s="108">
        <v>15</v>
      </c>
      <c r="AF147" s="108">
        <v>0</v>
      </c>
      <c r="AG147" s="160">
        <f t="shared" si="30"/>
        <v>40.200000000000003</v>
      </c>
      <c r="AH147" s="109">
        <f t="shared" si="46"/>
        <v>12.06</v>
      </c>
      <c r="AI147" s="48"/>
      <c r="AJ147" s="49"/>
      <c r="AK147" s="37">
        <f t="shared" si="43"/>
        <v>0</v>
      </c>
      <c r="AL147" s="37">
        <f t="shared" si="47"/>
        <v>0</v>
      </c>
    </row>
    <row r="148" spans="1:38" ht="21.5" x14ac:dyDescent="0.35">
      <c r="A148" s="44">
        <v>751</v>
      </c>
      <c r="B148" s="44"/>
      <c r="C148" s="44" t="s">
        <v>238</v>
      </c>
      <c r="D148" s="44" t="s">
        <v>218</v>
      </c>
      <c r="E148" s="45">
        <v>34958</v>
      </c>
      <c r="F148" s="46" t="s">
        <v>239</v>
      </c>
      <c r="G148" s="32">
        <v>7.5</v>
      </c>
      <c r="H148" s="31">
        <f t="shared" si="44"/>
        <v>5.94</v>
      </c>
      <c r="I148" s="31">
        <v>25</v>
      </c>
      <c r="J148" s="31">
        <v>25</v>
      </c>
      <c r="K148" s="32">
        <v>0.33</v>
      </c>
      <c r="L148" s="32"/>
      <c r="M148" s="32"/>
      <c r="N148" s="33"/>
      <c r="O148" s="33"/>
      <c r="P148" s="33"/>
      <c r="Q148" s="32"/>
      <c r="R148" s="32"/>
      <c r="S148" s="32"/>
      <c r="T148" s="32"/>
      <c r="U148" s="32">
        <v>8</v>
      </c>
      <c r="V148" s="32"/>
      <c r="W148" s="32"/>
      <c r="X148" s="32"/>
      <c r="Y148" s="47">
        <f>SUM(U148:X148)</f>
        <v>8</v>
      </c>
      <c r="Z148" s="108">
        <v>4</v>
      </c>
      <c r="AA148" s="108">
        <v>0</v>
      </c>
      <c r="AB148" s="108">
        <v>0</v>
      </c>
      <c r="AC148" s="108">
        <v>0</v>
      </c>
      <c r="AD148" s="108">
        <f t="shared" si="40"/>
        <v>4</v>
      </c>
      <c r="AE148" s="108">
        <v>15</v>
      </c>
      <c r="AF148" s="108">
        <v>0</v>
      </c>
      <c r="AG148" s="160">
        <f t="shared" si="30"/>
        <v>19.8</v>
      </c>
      <c r="AH148" s="109">
        <f t="shared" si="46"/>
        <v>5.94</v>
      </c>
      <c r="AI148" s="48"/>
      <c r="AJ148" s="49"/>
      <c r="AK148" s="37">
        <f t="shared" si="43"/>
        <v>0</v>
      </c>
      <c r="AL148" s="37">
        <f t="shared" si="47"/>
        <v>0</v>
      </c>
    </row>
    <row r="149" spans="1:38" ht="14.5" x14ac:dyDescent="0.35">
      <c r="A149" s="44">
        <v>751</v>
      </c>
      <c r="B149" s="44"/>
      <c r="C149" s="44" t="s">
        <v>238</v>
      </c>
      <c r="D149" s="44" t="s">
        <v>218</v>
      </c>
      <c r="E149" s="45">
        <v>34959</v>
      </c>
      <c r="F149" s="46" t="s">
        <v>240</v>
      </c>
      <c r="G149" s="32">
        <v>7.5</v>
      </c>
      <c r="H149" s="31">
        <f t="shared" si="44"/>
        <v>4.5</v>
      </c>
      <c r="I149" s="31"/>
      <c r="J149" s="31"/>
      <c r="K149" s="32"/>
      <c r="L149" s="32"/>
      <c r="M149" s="32"/>
      <c r="N149" s="33"/>
      <c r="O149" s="33">
        <v>9</v>
      </c>
      <c r="P149" s="33">
        <v>9</v>
      </c>
      <c r="Q149" s="32">
        <v>0.25</v>
      </c>
      <c r="R149" s="32"/>
      <c r="S149" s="32"/>
      <c r="T149" s="32"/>
      <c r="U149" s="32">
        <v>8</v>
      </c>
      <c r="V149" s="32"/>
      <c r="W149" s="32"/>
      <c r="X149" s="32"/>
      <c r="Y149" s="47">
        <f>SUM(U149:X149)</f>
        <v>8</v>
      </c>
      <c r="Z149" s="108">
        <v>4</v>
      </c>
      <c r="AA149" s="108">
        <v>0</v>
      </c>
      <c r="AB149" s="108">
        <v>0</v>
      </c>
      <c r="AC149" s="108">
        <v>0</v>
      </c>
      <c r="AD149" s="108">
        <f t="shared" si="40"/>
        <v>4</v>
      </c>
      <c r="AE149" s="108">
        <v>15</v>
      </c>
      <c r="AF149" s="108">
        <v>0</v>
      </c>
      <c r="AG149" s="160">
        <f t="shared" si="30"/>
        <v>15</v>
      </c>
      <c r="AH149" s="109">
        <f t="shared" si="46"/>
        <v>4.5</v>
      </c>
      <c r="AI149" s="48"/>
      <c r="AJ149" s="49"/>
      <c r="AK149" s="37">
        <f t="shared" si="43"/>
        <v>0</v>
      </c>
      <c r="AL149" s="37">
        <f t="shared" si="47"/>
        <v>0</v>
      </c>
    </row>
    <row r="150" spans="1:38" ht="14.5" x14ac:dyDescent="0.35">
      <c r="A150" s="44">
        <v>748</v>
      </c>
      <c r="B150" s="44"/>
      <c r="C150" s="44" t="s">
        <v>238</v>
      </c>
      <c r="D150" s="44" t="s">
        <v>218</v>
      </c>
      <c r="E150" s="45">
        <v>34959</v>
      </c>
      <c r="F150" s="46" t="s">
        <v>240</v>
      </c>
      <c r="G150" s="32">
        <v>7.5</v>
      </c>
      <c r="H150" s="31">
        <f t="shared" si="44"/>
        <v>1.21</v>
      </c>
      <c r="I150" s="31"/>
      <c r="J150" s="31"/>
      <c r="K150" s="32"/>
      <c r="L150" s="32"/>
      <c r="M150" s="32"/>
      <c r="N150" s="33"/>
      <c r="O150" s="33">
        <v>9</v>
      </c>
      <c r="P150" s="33">
        <v>9</v>
      </c>
      <c r="Q150" s="32">
        <v>6.7000000000000004E-2</v>
      </c>
      <c r="R150" s="32"/>
      <c r="S150" s="32"/>
      <c r="T150" s="32"/>
      <c r="U150" s="32">
        <v>8</v>
      </c>
      <c r="V150" s="32"/>
      <c r="W150" s="32"/>
      <c r="X150" s="32"/>
      <c r="Y150" s="47">
        <f>SUM(U150:X150)</f>
        <v>8</v>
      </c>
      <c r="Z150" s="108">
        <v>4</v>
      </c>
      <c r="AA150" s="108">
        <v>0</v>
      </c>
      <c r="AB150" s="108">
        <v>0</v>
      </c>
      <c r="AC150" s="108">
        <v>0</v>
      </c>
      <c r="AD150" s="108">
        <f t="shared" si="40"/>
        <v>4</v>
      </c>
      <c r="AE150" s="108">
        <v>15</v>
      </c>
      <c r="AF150" s="108">
        <v>0</v>
      </c>
      <c r="AG150" s="160">
        <f t="shared" si="30"/>
        <v>4.0200000000000005</v>
      </c>
      <c r="AH150" s="109">
        <f t="shared" si="46"/>
        <v>1.2060000000000002</v>
      </c>
      <c r="AI150" s="48"/>
      <c r="AJ150" s="49"/>
      <c r="AK150" s="37">
        <f t="shared" si="43"/>
        <v>0</v>
      </c>
      <c r="AL150" s="37">
        <f t="shared" si="47"/>
        <v>0</v>
      </c>
    </row>
    <row r="151" spans="1:38" ht="14.5" x14ac:dyDescent="0.35">
      <c r="A151" s="44">
        <v>749</v>
      </c>
      <c r="B151" s="44"/>
      <c r="C151" s="44" t="s">
        <v>238</v>
      </c>
      <c r="D151" s="44" t="s">
        <v>218</v>
      </c>
      <c r="E151" s="45">
        <v>34959</v>
      </c>
      <c r="F151" s="46" t="s">
        <v>240</v>
      </c>
      <c r="G151" s="32">
        <v>7.5</v>
      </c>
      <c r="H151" s="31">
        <f t="shared" si="44"/>
        <v>12.29</v>
      </c>
      <c r="I151" s="31"/>
      <c r="J151" s="31"/>
      <c r="K151" s="32"/>
      <c r="L151" s="32"/>
      <c r="M151" s="32"/>
      <c r="N151" s="33"/>
      <c r="O151" s="33">
        <v>9</v>
      </c>
      <c r="P151" s="33">
        <v>9</v>
      </c>
      <c r="Q151" s="32">
        <f>0.75-0.067</f>
        <v>0.68300000000000005</v>
      </c>
      <c r="R151" s="32"/>
      <c r="S151" s="32"/>
      <c r="T151" s="32"/>
      <c r="U151" s="32">
        <v>8</v>
      </c>
      <c r="V151" s="32"/>
      <c r="W151" s="32"/>
      <c r="X151" s="32"/>
      <c r="Y151" s="47">
        <f t="shared" si="45"/>
        <v>8</v>
      </c>
      <c r="Z151" s="108">
        <v>4</v>
      </c>
      <c r="AA151" s="108">
        <v>0</v>
      </c>
      <c r="AB151" s="108">
        <v>0</v>
      </c>
      <c r="AC151" s="108">
        <v>0</v>
      </c>
      <c r="AD151" s="108">
        <f t="shared" si="40"/>
        <v>4</v>
      </c>
      <c r="AE151" s="108">
        <v>15</v>
      </c>
      <c r="AF151" s="108">
        <v>0</v>
      </c>
      <c r="AG151" s="160">
        <f t="shared" si="30"/>
        <v>40.980000000000004</v>
      </c>
      <c r="AH151" s="109">
        <f t="shared" si="46"/>
        <v>12.294</v>
      </c>
      <c r="AI151" s="48"/>
      <c r="AJ151" s="49"/>
      <c r="AK151" s="37">
        <f t="shared" si="43"/>
        <v>0</v>
      </c>
      <c r="AL151" s="37">
        <f t="shared" si="47"/>
        <v>0</v>
      </c>
    </row>
    <row r="152" spans="1:38" ht="21.5" x14ac:dyDescent="0.35">
      <c r="A152" s="44">
        <v>749</v>
      </c>
      <c r="B152" s="44"/>
      <c r="C152" s="44" t="s">
        <v>238</v>
      </c>
      <c r="D152" s="44" t="s">
        <v>218</v>
      </c>
      <c r="E152" s="45">
        <v>34961</v>
      </c>
      <c r="F152" s="46" t="s">
        <v>241</v>
      </c>
      <c r="G152" s="32">
        <v>7.5</v>
      </c>
      <c r="H152" s="31">
        <f t="shared" si="44"/>
        <v>18</v>
      </c>
      <c r="I152" s="31">
        <v>26</v>
      </c>
      <c r="J152" s="31">
        <v>26</v>
      </c>
      <c r="K152" s="32">
        <v>1</v>
      </c>
      <c r="L152" s="32"/>
      <c r="M152" s="32"/>
      <c r="N152" s="33"/>
      <c r="O152" s="33"/>
      <c r="P152" s="33"/>
      <c r="Q152" s="32"/>
      <c r="R152" s="32"/>
      <c r="S152" s="32"/>
      <c r="T152" s="32"/>
      <c r="U152" s="32">
        <v>8</v>
      </c>
      <c r="V152" s="32"/>
      <c r="W152" s="32"/>
      <c r="X152" s="32"/>
      <c r="Y152" s="47">
        <f t="shared" si="45"/>
        <v>8</v>
      </c>
      <c r="Z152" s="108">
        <v>4</v>
      </c>
      <c r="AA152" s="108">
        <v>0</v>
      </c>
      <c r="AB152" s="108">
        <v>0</v>
      </c>
      <c r="AC152" s="108">
        <v>0</v>
      </c>
      <c r="AD152" s="108">
        <f t="shared" si="40"/>
        <v>4</v>
      </c>
      <c r="AE152" s="108">
        <v>15</v>
      </c>
      <c r="AF152" s="108">
        <v>0</v>
      </c>
      <c r="AG152" s="160">
        <f t="shared" si="30"/>
        <v>60</v>
      </c>
      <c r="AH152" s="109">
        <f t="shared" si="46"/>
        <v>18</v>
      </c>
      <c r="AI152" s="48"/>
      <c r="AJ152" s="49"/>
      <c r="AK152" s="37">
        <f t="shared" si="43"/>
        <v>0</v>
      </c>
      <c r="AL152" s="37">
        <f t="shared" si="47"/>
        <v>0</v>
      </c>
    </row>
    <row r="153" spans="1:38" ht="14.5" x14ac:dyDescent="0.35">
      <c r="A153" s="44">
        <v>749</v>
      </c>
      <c r="B153" s="44"/>
      <c r="C153" s="44" t="s">
        <v>238</v>
      </c>
      <c r="D153" s="44" t="s">
        <v>218</v>
      </c>
      <c r="E153" s="45">
        <v>34964</v>
      </c>
      <c r="F153" s="46" t="s">
        <v>242</v>
      </c>
      <c r="G153" s="32">
        <v>7.5</v>
      </c>
      <c r="H153" s="31">
        <f t="shared" si="44"/>
        <v>18</v>
      </c>
      <c r="I153" s="31">
        <v>20</v>
      </c>
      <c r="J153" s="31">
        <v>20</v>
      </c>
      <c r="K153" s="32">
        <v>1</v>
      </c>
      <c r="L153" s="32"/>
      <c r="M153" s="32"/>
      <c r="N153" s="33"/>
      <c r="O153" s="33"/>
      <c r="P153" s="33"/>
      <c r="Q153" s="32"/>
      <c r="R153" s="32"/>
      <c r="S153" s="32"/>
      <c r="T153" s="32"/>
      <c r="U153" s="32">
        <v>8</v>
      </c>
      <c r="V153" s="32"/>
      <c r="W153" s="32"/>
      <c r="X153" s="32"/>
      <c r="Y153" s="47">
        <f t="shared" si="45"/>
        <v>8</v>
      </c>
      <c r="Z153" s="108">
        <v>4</v>
      </c>
      <c r="AA153" s="108">
        <v>0</v>
      </c>
      <c r="AB153" s="108">
        <v>0</v>
      </c>
      <c r="AC153" s="108">
        <v>0</v>
      </c>
      <c r="AD153" s="108">
        <f t="shared" si="40"/>
        <v>4</v>
      </c>
      <c r="AE153" s="108">
        <v>15</v>
      </c>
      <c r="AF153" s="108">
        <v>0</v>
      </c>
      <c r="AG153" s="160">
        <f t="shared" si="30"/>
        <v>60</v>
      </c>
      <c r="AH153" s="109">
        <f t="shared" si="46"/>
        <v>18</v>
      </c>
      <c r="AI153" s="48"/>
      <c r="AJ153" s="49"/>
      <c r="AK153" s="37">
        <f t="shared" si="43"/>
        <v>0</v>
      </c>
      <c r="AL153" s="37">
        <f t="shared" si="47"/>
        <v>0</v>
      </c>
    </row>
    <row r="154" spans="1:38" ht="21.5" x14ac:dyDescent="0.35">
      <c r="A154" s="44">
        <v>751</v>
      </c>
      <c r="B154" s="44"/>
      <c r="C154" s="44" t="s">
        <v>238</v>
      </c>
      <c r="D154" s="44" t="s">
        <v>218</v>
      </c>
      <c r="E154" s="45">
        <v>34965</v>
      </c>
      <c r="F154" s="46" t="s">
        <v>243</v>
      </c>
      <c r="G154" s="32">
        <v>7.5</v>
      </c>
      <c r="H154" s="31">
        <f t="shared" si="44"/>
        <v>18</v>
      </c>
      <c r="I154" s="31">
        <v>28</v>
      </c>
      <c r="J154" s="31">
        <v>28</v>
      </c>
      <c r="K154" s="32">
        <v>1</v>
      </c>
      <c r="L154" s="32"/>
      <c r="M154" s="32"/>
      <c r="N154" s="33"/>
      <c r="O154" s="33"/>
      <c r="P154" s="33"/>
      <c r="Q154" s="32"/>
      <c r="R154" s="32"/>
      <c r="S154" s="32"/>
      <c r="T154" s="32"/>
      <c r="U154" s="32">
        <v>8</v>
      </c>
      <c r="V154" s="32"/>
      <c r="W154" s="32"/>
      <c r="X154" s="32"/>
      <c r="Y154" s="47">
        <f t="shared" si="45"/>
        <v>8</v>
      </c>
      <c r="Z154" s="108">
        <v>4</v>
      </c>
      <c r="AA154" s="108">
        <v>0</v>
      </c>
      <c r="AB154" s="108">
        <v>0</v>
      </c>
      <c r="AC154" s="108">
        <v>0</v>
      </c>
      <c r="AD154" s="108">
        <f t="shared" si="40"/>
        <v>4</v>
      </c>
      <c r="AE154" s="108">
        <v>15</v>
      </c>
      <c r="AF154" s="108">
        <v>0</v>
      </c>
      <c r="AG154" s="160">
        <f t="shared" si="30"/>
        <v>60</v>
      </c>
      <c r="AH154" s="109">
        <f t="shared" si="46"/>
        <v>18</v>
      </c>
      <c r="AI154" s="48"/>
      <c r="AJ154" s="49"/>
      <c r="AK154" s="37">
        <f t="shared" si="43"/>
        <v>0</v>
      </c>
      <c r="AL154" s="37">
        <f t="shared" si="47"/>
        <v>0</v>
      </c>
    </row>
    <row r="155" spans="1:38" ht="14.5" x14ac:dyDescent="0.35">
      <c r="A155" s="44">
        <v>749</v>
      </c>
      <c r="B155" s="44"/>
      <c r="C155" s="44" t="s">
        <v>238</v>
      </c>
      <c r="D155" s="44" t="s">
        <v>218</v>
      </c>
      <c r="E155" s="45">
        <v>34950</v>
      </c>
      <c r="F155" s="46" t="s">
        <v>244</v>
      </c>
      <c r="G155" s="32">
        <v>7.5</v>
      </c>
      <c r="H155" s="31">
        <f t="shared" si="44"/>
        <v>18</v>
      </c>
      <c r="I155" s="31">
        <v>16</v>
      </c>
      <c r="J155" s="31">
        <v>16</v>
      </c>
      <c r="K155" s="32">
        <v>1</v>
      </c>
      <c r="L155" s="32"/>
      <c r="M155" s="32"/>
      <c r="N155" s="33"/>
      <c r="O155" s="33"/>
      <c r="P155" s="33"/>
      <c r="Q155" s="32"/>
      <c r="R155" s="32"/>
      <c r="S155" s="32"/>
      <c r="T155" s="32"/>
      <c r="U155" s="32">
        <v>8</v>
      </c>
      <c r="V155" s="32"/>
      <c r="W155" s="32"/>
      <c r="X155" s="32"/>
      <c r="Y155" s="47">
        <f t="shared" si="45"/>
        <v>8</v>
      </c>
      <c r="Z155" s="108">
        <v>4</v>
      </c>
      <c r="AA155" s="108">
        <v>0</v>
      </c>
      <c r="AB155" s="108">
        <v>0</v>
      </c>
      <c r="AC155" s="108">
        <v>0</v>
      </c>
      <c r="AD155" s="108">
        <f t="shared" si="40"/>
        <v>4</v>
      </c>
      <c r="AE155" s="108">
        <v>15</v>
      </c>
      <c r="AF155" s="108">
        <v>0</v>
      </c>
      <c r="AG155" s="160">
        <f t="shared" ref="AG155:AG214" si="48">(Z155*(K155+Q155))*(AE155+AF155)+(AA155*(L155+R155)+AB155*(M155+S155)+AC155*(N155+T155))*AE155</f>
        <v>60</v>
      </c>
      <c r="AH155" s="109">
        <f t="shared" si="46"/>
        <v>18</v>
      </c>
      <c r="AI155" s="48"/>
      <c r="AJ155" s="49"/>
      <c r="AK155" s="37">
        <f t="shared" si="43"/>
        <v>0</v>
      </c>
      <c r="AL155" s="37">
        <f t="shared" si="47"/>
        <v>0</v>
      </c>
    </row>
    <row r="156" spans="1:38" ht="14.5" x14ac:dyDescent="0.35">
      <c r="A156" s="44">
        <v>749</v>
      </c>
      <c r="B156" s="44"/>
      <c r="C156" s="44" t="s">
        <v>238</v>
      </c>
      <c r="D156" s="44" t="s">
        <v>218</v>
      </c>
      <c r="E156" s="45">
        <v>34952</v>
      </c>
      <c r="F156" s="46" t="s">
        <v>245</v>
      </c>
      <c r="G156" s="32">
        <v>7.5</v>
      </c>
      <c r="H156" s="31">
        <f t="shared" si="44"/>
        <v>18</v>
      </c>
      <c r="I156" s="31"/>
      <c r="J156" s="31"/>
      <c r="K156" s="32"/>
      <c r="L156" s="32"/>
      <c r="M156" s="32"/>
      <c r="N156" s="33"/>
      <c r="O156" s="33">
        <v>10</v>
      </c>
      <c r="P156" s="33">
        <v>10</v>
      </c>
      <c r="Q156" s="32">
        <v>1</v>
      </c>
      <c r="R156" s="32"/>
      <c r="S156" s="32"/>
      <c r="T156" s="32"/>
      <c r="U156" s="32">
        <v>8</v>
      </c>
      <c r="V156" s="32"/>
      <c r="W156" s="32"/>
      <c r="X156" s="32"/>
      <c r="Y156" s="47">
        <f t="shared" si="45"/>
        <v>8</v>
      </c>
      <c r="Z156" s="108">
        <v>4</v>
      </c>
      <c r="AA156" s="108">
        <v>0</v>
      </c>
      <c r="AB156" s="108">
        <v>0</v>
      </c>
      <c r="AC156" s="108">
        <v>0</v>
      </c>
      <c r="AD156" s="108">
        <f t="shared" si="40"/>
        <v>4</v>
      </c>
      <c r="AE156" s="108">
        <v>15</v>
      </c>
      <c r="AF156" s="108">
        <v>0</v>
      </c>
      <c r="AG156" s="160">
        <f t="shared" si="48"/>
        <v>60</v>
      </c>
      <c r="AH156" s="109">
        <f t="shared" si="46"/>
        <v>18</v>
      </c>
      <c r="AI156" s="48"/>
      <c r="AJ156" s="49"/>
      <c r="AK156" s="37">
        <f t="shared" si="43"/>
        <v>0</v>
      </c>
      <c r="AL156" s="37">
        <f t="shared" si="47"/>
        <v>0</v>
      </c>
    </row>
    <row r="157" spans="1:38" ht="14.5" x14ac:dyDescent="0.35">
      <c r="A157" s="44">
        <v>723</v>
      </c>
      <c r="B157" s="44"/>
      <c r="C157" s="44" t="s">
        <v>238</v>
      </c>
      <c r="D157" s="44" t="s">
        <v>218</v>
      </c>
      <c r="E157" s="45">
        <v>200900</v>
      </c>
      <c r="F157" s="46" t="s">
        <v>246</v>
      </c>
      <c r="G157" s="32">
        <v>7.5</v>
      </c>
      <c r="H157" s="31">
        <f t="shared" si="44"/>
        <v>12.06</v>
      </c>
      <c r="I157" s="31"/>
      <c r="J157" s="31"/>
      <c r="K157" s="32"/>
      <c r="L157" s="32"/>
      <c r="M157" s="32"/>
      <c r="N157" s="33"/>
      <c r="O157" s="33">
        <v>18</v>
      </c>
      <c r="P157" s="33">
        <v>18</v>
      </c>
      <c r="Q157" s="32">
        <v>0.67</v>
      </c>
      <c r="R157" s="32"/>
      <c r="S157" s="32"/>
      <c r="T157" s="32"/>
      <c r="U157" s="32">
        <v>8</v>
      </c>
      <c r="V157" s="32"/>
      <c r="W157" s="32"/>
      <c r="X157" s="32"/>
      <c r="Y157" s="47">
        <f>SUM(U157:X157)</f>
        <v>8</v>
      </c>
      <c r="Z157" s="108">
        <v>4</v>
      </c>
      <c r="AA157" s="108">
        <v>0</v>
      </c>
      <c r="AB157" s="108">
        <v>0</v>
      </c>
      <c r="AC157" s="108">
        <v>0</v>
      </c>
      <c r="AD157" s="108">
        <f t="shared" ref="AD157:AD215" si="49">SUM(Z157:AC157)</f>
        <v>4</v>
      </c>
      <c r="AE157" s="108">
        <v>15</v>
      </c>
      <c r="AF157" s="108">
        <v>0</v>
      </c>
      <c r="AG157" s="160">
        <f t="shared" si="48"/>
        <v>40.200000000000003</v>
      </c>
      <c r="AH157" s="109">
        <f t="shared" si="46"/>
        <v>12.06</v>
      </c>
      <c r="AI157" s="48"/>
      <c r="AJ157" s="49"/>
      <c r="AK157" s="37">
        <f t="shared" si="43"/>
        <v>0</v>
      </c>
      <c r="AL157" s="37">
        <f t="shared" si="47"/>
        <v>0</v>
      </c>
    </row>
    <row r="158" spans="1:38" ht="14.5" x14ac:dyDescent="0.35">
      <c r="A158" s="44">
        <v>715</v>
      </c>
      <c r="B158" s="44"/>
      <c r="C158" s="44" t="s">
        <v>238</v>
      </c>
      <c r="D158" s="44" t="s">
        <v>218</v>
      </c>
      <c r="E158" s="45">
        <v>200900</v>
      </c>
      <c r="F158" s="46" t="s">
        <v>246</v>
      </c>
      <c r="G158" s="32">
        <v>7.5</v>
      </c>
      <c r="H158" s="31">
        <f t="shared" si="44"/>
        <v>5.94</v>
      </c>
      <c r="I158" s="31"/>
      <c r="J158" s="31"/>
      <c r="K158" s="32"/>
      <c r="L158" s="32"/>
      <c r="M158" s="32"/>
      <c r="N158" s="33"/>
      <c r="O158" s="33">
        <v>18</v>
      </c>
      <c r="P158" s="33">
        <v>18</v>
      </c>
      <c r="Q158" s="32">
        <v>0.33</v>
      </c>
      <c r="R158" s="32"/>
      <c r="S158" s="32"/>
      <c r="T158" s="32"/>
      <c r="U158" s="32">
        <v>8</v>
      </c>
      <c r="V158" s="32"/>
      <c r="W158" s="32"/>
      <c r="X158" s="32"/>
      <c r="Y158" s="47">
        <f>SUM(U158:X158)</f>
        <v>8</v>
      </c>
      <c r="Z158" s="108">
        <v>4</v>
      </c>
      <c r="AA158" s="108">
        <v>0</v>
      </c>
      <c r="AB158" s="108">
        <v>0</v>
      </c>
      <c r="AC158" s="108">
        <v>0</v>
      </c>
      <c r="AD158" s="108">
        <f t="shared" si="49"/>
        <v>4</v>
      </c>
      <c r="AE158" s="108">
        <v>15</v>
      </c>
      <c r="AF158" s="108">
        <v>0</v>
      </c>
      <c r="AG158" s="160">
        <f t="shared" si="48"/>
        <v>19.8</v>
      </c>
      <c r="AH158" s="109">
        <f t="shared" si="46"/>
        <v>5.94</v>
      </c>
      <c r="AI158" s="48"/>
      <c r="AJ158" s="49"/>
      <c r="AK158" s="37">
        <f t="shared" si="43"/>
        <v>0</v>
      </c>
      <c r="AL158" s="37">
        <f t="shared" si="47"/>
        <v>0</v>
      </c>
    </row>
    <row r="159" spans="1:38" ht="21.5" x14ac:dyDescent="0.35">
      <c r="A159" s="44">
        <v>749</v>
      </c>
      <c r="B159" s="44"/>
      <c r="C159" s="44" t="s">
        <v>238</v>
      </c>
      <c r="D159" s="44" t="s">
        <v>218</v>
      </c>
      <c r="E159" s="45">
        <v>200901</v>
      </c>
      <c r="F159" s="46" t="s">
        <v>247</v>
      </c>
      <c r="G159" s="32">
        <v>3</v>
      </c>
      <c r="H159" s="31">
        <f t="shared" si="44"/>
        <v>7.2</v>
      </c>
      <c r="I159" s="31"/>
      <c r="J159" s="31"/>
      <c r="K159" s="32"/>
      <c r="L159" s="32"/>
      <c r="M159" s="32"/>
      <c r="N159" s="33"/>
      <c r="O159" s="33">
        <v>9</v>
      </c>
      <c r="P159" s="33">
        <v>9</v>
      </c>
      <c r="Q159" s="32">
        <v>1</v>
      </c>
      <c r="R159" s="32"/>
      <c r="S159" s="32"/>
      <c r="T159" s="32"/>
      <c r="U159" s="32">
        <v>8</v>
      </c>
      <c r="V159" s="32"/>
      <c r="W159" s="32"/>
      <c r="X159" s="32"/>
      <c r="Y159" s="47">
        <f>SUM(U159:X159)</f>
        <v>8</v>
      </c>
      <c r="Z159" s="108">
        <v>1.6</v>
      </c>
      <c r="AA159" s="108">
        <v>0</v>
      </c>
      <c r="AB159" s="108">
        <v>0</v>
      </c>
      <c r="AC159" s="108">
        <v>0</v>
      </c>
      <c r="AD159" s="108">
        <f t="shared" si="49"/>
        <v>1.6</v>
      </c>
      <c r="AE159" s="108">
        <v>15</v>
      </c>
      <c r="AF159" s="108">
        <v>0</v>
      </c>
      <c r="AG159" s="160">
        <f t="shared" si="48"/>
        <v>24</v>
      </c>
      <c r="AH159" s="109">
        <f t="shared" si="46"/>
        <v>7.2</v>
      </c>
      <c r="AI159" s="48"/>
      <c r="AJ159" s="49"/>
      <c r="AK159" s="37">
        <f t="shared" si="43"/>
        <v>0</v>
      </c>
      <c r="AL159" s="37">
        <f t="shared" si="47"/>
        <v>0</v>
      </c>
    </row>
    <row r="160" spans="1:38" ht="21.5" x14ac:dyDescent="0.35">
      <c r="A160" s="44">
        <v>749</v>
      </c>
      <c r="B160" s="44"/>
      <c r="C160" s="44" t="s">
        <v>238</v>
      </c>
      <c r="D160" s="44" t="s">
        <v>218</v>
      </c>
      <c r="E160" s="45">
        <v>200902</v>
      </c>
      <c r="F160" s="46" t="s">
        <v>248</v>
      </c>
      <c r="G160" s="32">
        <v>3</v>
      </c>
      <c r="H160" s="31">
        <f t="shared" si="44"/>
        <v>6.6</v>
      </c>
      <c r="I160" s="31"/>
      <c r="J160" s="31"/>
      <c r="K160" s="32"/>
      <c r="L160" s="32"/>
      <c r="M160" s="32"/>
      <c r="N160" s="33"/>
      <c r="O160" s="33">
        <v>6</v>
      </c>
      <c r="P160" s="33">
        <v>6</v>
      </c>
      <c r="Q160" s="32">
        <v>0.91600000000000004</v>
      </c>
      <c r="R160" s="32"/>
      <c r="S160" s="32"/>
      <c r="T160" s="32"/>
      <c r="U160" s="32">
        <v>8</v>
      </c>
      <c r="V160" s="32"/>
      <c r="W160" s="32"/>
      <c r="X160" s="32"/>
      <c r="Y160" s="47">
        <f>SUM(U160:X160)</f>
        <v>8</v>
      </c>
      <c r="Z160" s="108">
        <v>1.6</v>
      </c>
      <c r="AA160" s="108">
        <v>0</v>
      </c>
      <c r="AB160" s="108">
        <v>0</v>
      </c>
      <c r="AC160" s="108">
        <v>0</v>
      </c>
      <c r="AD160" s="108">
        <f t="shared" si="49"/>
        <v>1.6</v>
      </c>
      <c r="AE160" s="108">
        <v>15</v>
      </c>
      <c r="AF160" s="108">
        <v>0</v>
      </c>
      <c r="AG160" s="160">
        <f t="shared" si="48"/>
        <v>21.984000000000002</v>
      </c>
      <c r="AH160" s="109">
        <f t="shared" si="46"/>
        <v>6.5952000000000002</v>
      </c>
      <c r="AI160" s="48" t="s">
        <v>249</v>
      </c>
      <c r="AJ160" s="49"/>
      <c r="AK160" s="37">
        <f t="shared" si="43"/>
        <v>0</v>
      </c>
      <c r="AL160" s="37">
        <f t="shared" si="47"/>
        <v>0</v>
      </c>
    </row>
    <row r="161" spans="1:38" ht="21.5" x14ac:dyDescent="0.35">
      <c r="A161" s="44">
        <v>748</v>
      </c>
      <c r="B161" s="44"/>
      <c r="C161" s="44" t="s">
        <v>238</v>
      </c>
      <c r="D161" s="44" t="s">
        <v>218</v>
      </c>
      <c r="E161" s="45">
        <v>200902</v>
      </c>
      <c r="F161" s="46" t="s">
        <v>248</v>
      </c>
      <c r="G161" s="32">
        <v>3</v>
      </c>
      <c r="H161" s="31">
        <f t="shared" si="44"/>
        <v>0.6</v>
      </c>
      <c r="I161" s="31"/>
      <c r="J161" s="31"/>
      <c r="K161" s="32"/>
      <c r="L161" s="32"/>
      <c r="M161" s="32"/>
      <c r="N161" s="33"/>
      <c r="O161" s="33">
        <v>6</v>
      </c>
      <c r="P161" s="33">
        <v>6</v>
      </c>
      <c r="Q161" s="32">
        <v>8.4000000000000005E-2</v>
      </c>
      <c r="R161" s="32"/>
      <c r="S161" s="32"/>
      <c r="T161" s="32"/>
      <c r="U161" s="32">
        <v>8</v>
      </c>
      <c r="V161" s="32"/>
      <c r="W161" s="32"/>
      <c r="X161" s="32"/>
      <c r="Y161" s="47">
        <f>SUM(U161:X161)</f>
        <v>8</v>
      </c>
      <c r="Z161" s="108">
        <v>1.6</v>
      </c>
      <c r="AA161" s="108">
        <v>0</v>
      </c>
      <c r="AB161" s="108">
        <v>0</v>
      </c>
      <c r="AC161" s="108">
        <v>0</v>
      </c>
      <c r="AD161" s="108">
        <f t="shared" ref="AD161" si="50">SUM(Z161:AC161)</f>
        <v>1.6</v>
      </c>
      <c r="AE161" s="108">
        <v>15</v>
      </c>
      <c r="AF161" s="108">
        <v>0</v>
      </c>
      <c r="AG161" s="160">
        <f t="shared" ref="AG161" si="51">(Z161*(K161+Q161))*(AE161+AF161)+(AA161*(L161+R161)+AB161*(M161+S161)+AC161*(N161+T161))*AE161</f>
        <v>2.0160000000000005</v>
      </c>
      <c r="AH161" s="109">
        <f t="shared" si="46"/>
        <v>0.60480000000000023</v>
      </c>
      <c r="AI161" s="48" t="s">
        <v>249</v>
      </c>
      <c r="AJ161" s="49"/>
      <c r="AK161" s="37">
        <f t="shared" si="43"/>
        <v>0</v>
      </c>
      <c r="AL161" s="37">
        <f t="shared" si="47"/>
        <v>0</v>
      </c>
    </row>
    <row r="162" spans="1:38" ht="14.5" x14ac:dyDescent="0.35">
      <c r="A162" s="44">
        <v>749</v>
      </c>
      <c r="B162" s="44"/>
      <c r="C162" s="44" t="s">
        <v>238</v>
      </c>
      <c r="D162" s="44" t="s">
        <v>218</v>
      </c>
      <c r="E162" s="45">
        <v>34955</v>
      </c>
      <c r="F162" s="46" t="s">
        <v>250</v>
      </c>
      <c r="G162" s="32">
        <v>7.5</v>
      </c>
      <c r="H162" s="31">
        <f t="shared" si="44"/>
        <v>18</v>
      </c>
      <c r="I162" s="31"/>
      <c r="J162" s="31"/>
      <c r="K162" s="32"/>
      <c r="L162" s="32"/>
      <c r="M162" s="32"/>
      <c r="N162" s="33"/>
      <c r="O162" s="33">
        <v>17</v>
      </c>
      <c r="P162" s="33">
        <v>17</v>
      </c>
      <c r="Q162" s="32">
        <v>1</v>
      </c>
      <c r="R162" s="32"/>
      <c r="S162" s="32"/>
      <c r="T162" s="32"/>
      <c r="U162" s="32">
        <v>8</v>
      </c>
      <c r="V162" s="32"/>
      <c r="W162" s="32"/>
      <c r="X162" s="32"/>
      <c r="Y162" s="47">
        <f t="shared" si="45"/>
        <v>8</v>
      </c>
      <c r="Z162" s="108">
        <v>4</v>
      </c>
      <c r="AA162" s="108">
        <v>0</v>
      </c>
      <c r="AB162" s="108">
        <v>0</v>
      </c>
      <c r="AC162" s="108">
        <v>0</v>
      </c>
      <c r="AD162" s="108">
        <f t="shared" si="49"/>
        <v>4</v>
      </c>
      <c r="AE162" s="108">
        <v>15</v>
      </c>
      <c r="AF162" s="108">
        <v>0</v>
      </c>
      <c r="AG162" s="160">
        <f t="shared" si="48"/>
        <v>60</v>
      </c>
      <c r="AH162" s="109">
        <f t="shared" si="46"/>
        <v>18</v>
      </c>
      <c r="AI162" s="48"/>
      <c r="AJ162" s="49"/>
      <c r="AK162" s="37">
        <f t="shared" si="43"/>
        <v>0</v>
      </c>
      <c r="AL162" s="37">
        <f t="shared" si="47"/>
        <v>0</v>
      </c>
    </row>
    <row r="163" spans="1:38" ht="14.5" x14ac:dyDescent="0.35">
      <c r="A163" s="44">
        <v>749</v>
      </c>
      <c r="B163" s="44"/>
      <c r="C163" s="44" t="s">
        <v>238</v>
      </c>
      <c r="D163" s="44" t="s">
        <v>218</v>
      </c>
      <c r="E163" s="45">
        <v>34960</v>
      </c>
      <c r="F163" s="46" t="s">
        <v>251</v>
      </c>
      <c r="G163" s="32">
        <v>7.5</v>
      </c>
      <c r="H163" s="31">
        <f t="shared" si="44"/>
        <v>18</v>
      </c>
      <c r="I163" s="31">
        <v>20</v>
      </c>
      <c r="J163" s="31">
        <v>20</v>
      </c>
      <c r="K163" s="32">
        <v>1</v>
      </c>
      <c r="L163" s="32"/>
      <c r="M163" s="32"/>
      <c r="N163" s="33"/>
      <c r="O163" s="33"/>
      <c r="P163" s="33"/>
      <c r="Q163" s="32"/>
      <c r="R163" s="32"/>
      <c r="S163" s="32"/>
      <c r="T163" s="32"/>
      <c r="U163" s="32">
        <v>8</v>
      </c>
      <c r="V163" s="32"/>
      <c r="W163" s="32"/>
      <c r="X163" s="32"/>
      <c r="Y163" s="47">
        <f t="shared" si="45"/>
        <v>8</v>
      </c>
      <c r="Z163" s="108">
        <v>4</v>
      </c>
      <c r="AA163" s="108">
        <v>0</v>
      </c>
      <c r="AB163" s="108">
        <v>0</v>
      </c>
      <c r="AC163" s="108">
        <v>0</v>
      </c>
      <c r="AD163" s="108">
        <f t="shared" si="49"/>
        <v>4</v>
      </c>
      <c r="AE163" s="108">
        <v>15</v>
      </c>
      <c r="AF163" s="108">
        <v>0</v>
      </c>
      <c r="AG163" s="160">
        <f t="shared" si="48"/>
        <v>60</v>
      </c>
      <c r="AH163" s="109">
        <f t="shared" si="46"/>
        <v>18</v>
      </c>
      <c r="AI163" s="48"/>
      <c r="AJ163" s="49"/>
      <c r="AK163" s="37">
        <f t="shared" si="43"/>
        <v>0</v>
      </c>
      <c r="AL163" s="37">
        <f t="shared" si="47"/>
        <v>0</v>
      </c>
    </row>
    <row r="164" spans="1:38" ht="14.5" x14ac:dyDescent="0.35">
      <c r="A164" s="44">
        <v>749</v>
      </c>
      <c r="B164" s="44"/>
      <c r="C164" s="44" t="s">
        <v>238</v>
      </c>
      <c r="D164" s="44" t="s">
        <v>218</v>
      </c>
      <c r="E164" s="45">
        <v>34962</v>
      </c>
      <c r="F164" s="46" t="s">
        <v>252</v>
      </c>
      <c r="G164" s="32">
        <v>7.5</v>
      </c>
      <c r="H164" s="31">
        <f t="shared" si="44"/>
        <v>18</v>
      </c>
      <c r="I164" s="31"/>
      <c r="J164" s="31"/>
      <c r="K164" s="32"/>
      <c r="L164" s="32"/>
      <c r="M164" s="32"/>
      <c r="N164" s="33"/>
      <c r="O164" s="33">
        <v>13</v>
      </c>
      <c r="P164" s="33">
        <v>13</v>
      </c>
      <c r="Q164" s="32">
        <v>1</v>
      </c>
      <c r="R164" s="32"/>
      <c r="S164" s="32"/>
      <c r="T164" s="32"/>
      <c r="U164" s="32">
        <v>8</v>
      </c>
      <c r="V164" s="32"/>
      <c r="W164" s="32"/>
      <c r="X164" s="32"/>
      <c r="Y164" s="47">
        <f t="shared" si="45"/>
        <v>8</v>
      </c>
      <c r="Z164" s="108">
        <v>4</v>
      </c>
      <c r="AA164" s="108">
        <v>0</v>
      </c>
      <c r="AB164" s="108">
        <v>0</v>
      </c>
      <c r="AC164" s="108">
        <v>0</v>
      </c>
      <c r="AD164" s="108">
        <f t="shared" si="49"/>
        <v>4</v>
      </c>
      <c r="AE164" s="108">
        <v>15</v>
      </c>
      <c r="AF164" s="108">
        <v>0</v>
      </c>
      <c r="AG164" s="160">
        <f t="shared" si="48"/>
        <v>60</v>
      </c>
      <c r="AH164" s="109">
        <f t="shared" si="46"/>
        <v>18</v>
      </c>
      <c r="AI164" s="83"/>
      <c r="AJ164" s="49"/>
      <c r="AK164" s="37">
        <f t="shared" si="43"/>
        <v>0</v>
      </c>
      <c r="AL164" s="37">
        <f t="shared" si="47"/>
        <v>0</v>
      </c>
    </row>
    <row r="165" spans="1:38" ht="21.5" x14ac:dyDescent="0.35">
      <c r="A165" s="44">
        <v>749</v>
      </c>
      <c r="B165" s="44"/>
      <c r="C165" s="44" t="s">
        <v>238</v>
      </c>
      <c r="D165" s="44" t="s">
        <v>218</v>
      </c>
      <c r="E165" s="45">
        <v>34963</v>
      </c>
      <c r="F165" s="46" t="s">
        <v>253</v>
      </c>
      <c r="G165" s="32">
        <v>7.5</v>
      </c>
      <c r="H165" s="31">
        <f t="shared" si="44"/>
        <v>18</v>
      </c>
      <c r="I165" s="31"/>
      <c r="J165" s="31"/>
      <c r="K165" s="32"/>
      <c r="L165" s="32"/>
      <c r="M165" s="32"/>
      <c r="N165" s="33"/>
      <c r="O165" s="33">
        <v>9</v>
      </c>
      <c r="P165" s="33">
        <v>9</v>
      </c>
      <c r="Q165" s="32">
        <v>1</v>
      </c>
      <c r="R165" s="32"/>
      <c r="S165" s="32"/>
      <c r="T165" s="32"/>
      <c r="U165" s="32">
        <v>8</v>
      </c>
      <c r="V165" s="32"/>
      <c r="W165" s="32"/>
      <c r="X165" s="32"/>
      <c r="Y165" s="47">
        <f t="shared" si="45"/>
        <v>8</v>
      </c>
      <c r="Z165" s="108">
        <v>4</v>
      </c>
      <c r="AA165" s="108">
        <v>0</v>
      </c>
      <c r="AB165" s="108">
        <v>0</v>
      </c>
      <c r="AC165" s="108">
        <v>0</v>
      </c>
      <c r="AD165" s="108">
        <f t="shared" si="49"/>
        <v>4</v>
      </c>
      <c r="AE165" s="108">
        <v>15</v>
      </c>
      <c r="AF165" s="108">
        <v>0</v>
      </c>
      <c r="AG165" s="160">
        <f t="shared" si="48"/>
        <v>60</v>
      </c>
      <c r="AH165" s="109">
        <f t="shared" si="46"/>
        <v>18</v>
      </c>
      <c r="AI165" s="83"/>
      <c r="AJ165" s="49"/>
      <c r="AK165" s="37">
        <f t="shared" si="43"/>
        <v>0</v>
      </c>
      <c r="AL165" s="37">
        <f t="shared" si="47"/>
        <v>0</v>
      </c>
    </row>
    <row r="166" spans="1:38" ht="14.5" x14ac:dyDescent="0.35">
      <c r="A166" s="50">
        <v>749</v>
      </c>
      <c r="B166" s="50"/>
      <c r="C166" s="44" t="s">
        <v>238</v>
      </c>
      <c r="D166" s="44" t="s">
        <v>254</v>
      </c>
      <c r="E166" s="51">
        <v>34596</v>
      </c>
      <c r="F166" s="84" t="s">
        <v>255</v>
      </c>
      <c r="G166" s="85">
        <v>15</v>
      </c>
      <c r="H166" s="59">
        <f>23*2.25+0*1+0*0.5</f>
        <v>51.75</v>
      </c>
      <c r="I166" s="86">
        <v>6</v>
      </c>
      <c r="J166" s="86">
        <v>6</v>
      </c>
      <c r="K166" s="85"/>
      <c r="L166" s="85"/>
      <c r="M166" s="85"/>
      <c r="N166" s="87"/>
      <c r="O166" s="87">
        <v>29</v>
      </c>
      <c r="P166" s="87">
        <v>29</v>
      </c>
      <c r="Q166" s="85"/>
      <c r="R166" s="85"/>
      <c r="S166" s="85"/>
      <c r="T166" s="85"/>
      <c r="U166" s="85"/>
      <c r="V166" s="85"/>
      <c r="W166" s="76"/>
      <c r="X166" s="76"/>
      <c r="Y166" s="88">
        <f t="shared" si="45"/>
        <v>0</v>
      </c>
      <c r="Z166" s="108">
        <v>0</v>
      </c>
      <c r="AA166" s="108">
        <v>0</v>
      </c>
      <c r="AB166" s="108">
        <v>0</v>
      </c>
      <c r="AC166" s="108">
        <v>0</v>
      </c>
      <c r="AD166" s="108">
        <f t="shared" si="49"/>
        <v>0</v>
      </c>
      <c r="AE166" s="108">
        <v>15</v>
      </c>
      <c r="AF166" s="108">
        <v>0</v>
      </c>
      <c r="AG166" s="160">
        <f t="shared" si="48"/>
        <v>0</v>
      </c>
      <c r="AH166" s="161">
        <f>H166</f>
        <v>51.75</v>
      </c>
      <c r="AI166" s="56"/>
      <c r="AJ166" s="178" t="s">
        <v>355</v>
      </c>
      <c r="AK166" s="37">
        <f t="shared" si="43"/>
        <v>0</v>
      </c>
      <c r="AL166" s="37">
        <f>IF($A166=1004,ROUND((((($K166+$Q166)*$U166)+(($L166+$R166)*$V166)+(($M166+$S166)*$W166)+(($N166+$T166)*$X166))*$G166)/10*3,2),0)</f>
        <v>0</v>
      </c>
    </row>
    <row r="167" spans="1:38" ht="14.5" x14ac:dyDescent="0.35">
      <c r="A167" s="50">
        <v>751</v>
      </c>
      <c r="B167" s="50"/>
      <c r="C167" s="44" t="s">
        <v>238</v>
      </c>
      <c r="D167" s="44" t="s">
        <v>254</v>
      </c>
      <c r="E167" s="51">
        <v>34596</v>
      </c>
      <c r="F167" s="84" t="s">
        <v>255</v>
      </c>
      <c r="G167" s="85">
        <v>15</v>
      </c>
      <c r="H167" s="59">
        <f>1*2.25+0*1+0*0.5</f>
        <v>2.25</v>
      </c>
      <c r="I167" s="86">
        <v>6</v>
      </c>
      <c r="J167" s="86">
        <v>6</v>
      </c>
      <c r="K167" s="85"/>
      <c r="L167" s="85"/>
      <c r="M167" s="85"/>
      <c r="N167" s="87"/>
      <c r="O167" s="87">
        <v>29</v>
      </c>
      <c r="P167" s="87">
        <v>29</v>
      </c>
      <c r="Q167" s="85"/>
      <c r="R167" s="85"/>
      <c r="S167" s="85"/>
      <c r="T167" s="85"/>
      <c r="U167" s="85"/>
      <c r="V167" s="85"/>
      <c r="W167" s="76"/>
      <c r="X167" s="76"/>
      <c r="Y167" s="88">
        <f>SUM(U167:X167)</f>
        <v>0</v>
      </c>
      <c r="Z167" s="108">
        <v>0</v>
      </c>
      <c r="AA167" s="108">
        <v>0</v>
      </c>
      <c r="AB167" s="108">
        <v>0</v>
      </c>
      <c r="AC167" s="108">
        <v>0</v>
      </c>
      <c r="AD167" s="108">
        <f t="shared" si="49"/>
        <v>0</v>
      </c>
      <c r="AE167" s="108">
        <v>15</v>
      </c>
      <c r="AF167" s="108">
        <v>0</v>
      </c>
      <c r="AG167" s="160">
        <f t="shared" si="48"/>
        <v>0</v>
      </c>
      <c r="AH167" s="161">
        <f t="shared" ref="AH167:AH170" si="52">H167</f>
        <v>2.25</v>
      </c>
      <c r="AI167" s="56"/>
      <c r="AJ167" s="179"/>
      <c r="AK167" s="37">
        <f t="shared" si="43"/>
        <v>0</v>
      </c>
      <c r="AL167" s="37">
        <f>IF($A167=1004,ROUND((((($K167+$Q167)*$U167)+(($L167+$R167)*$V167)+(($M167+$S167)*$W167)+(($N167+$T167)*$X167))*$G167)/10*3,2),0)</f>
        <v>0</v>
      </c>
    </row>
    <row r="168" spans="1:38" ht="14.5" x14ac:dyDescent="0.35">
      <c r="A168" s="50">
        <v>723</v>
      </c>
      <c r="B168" s="50"/>
      <c r="C168" s="44" t="s">
        <v>238</v>
      </c>
      <c r="D168" s="44" t="s">
        <v>254</v>
      </c>
      <c r="E168" s="51">
        <v>34596</v>
      </c>
      <c r="F168" s="84" t="s">
        <v>255</v>
      </c>
      <c r="G168" s="85">
        <v>15</v>
      </c>
      <c r="H168" s="59">
        <f>2*2.25+2*1+0*0.5</f>
        <v>6.5</v>
      </c>
      <c r="I168" s="86">
        <v>6</v>
      </c>
      <c r="J168" s="86">
        <v>6</v>
      </c>
      <c r="K168" s="85"/>
      <c r="L168" s="85"/>
      <c r="M168" s="85"/>
      <c r="N168" s="87"/>
      <c r="O168" s="87">
        <v>29</v>
      </c>
      <c r="P168" s="87">
        <v>29</v>
      </c>
      <c r="Q168" s="85"/>
      <c r="R168" s="85"/>
      <c r="S168" s="85"/>
      <c r="T168" s="85"/>
      <c r="U168" s="85"/>
      <c r="V168" s="85"/>
      <c r="W168" s="76"/>
      <c r="X168" s="76"/>
      <c r="Y168" s="88">
        <f>SUM(U168:X168)</f>
        <v>0</v>
      </c>
      <c r="Z168" s="108">
        <v>0</v>
      </c>
      <c r="AA168" s="108">
        <v>0</v>
      </c>
      <c r="AB168" s="108">
        <v>0</v>
      </c>
      <c r="AC168" s="108">
        <v>0</v>
      </c>
      <c r="AD168" s="108">
        <f t="shared" si="49"/>
        <v>0</v>
      </c>
      <c r="AE168" s="108">
        <v>15</v>
      </c>
      <c r="AF168" s="108">
        <v>0</v>
      </c>
      <c r="AG168" s="160">
        <f t="shared" si="48"/>
        <v>0</v>
      </c>
      <c r="AH168" s="161">
        <f t="shared" si="52"/>
        <v>6.5</v>
      </c>
      <c r="AI168" s="56"/>
      <c r="AJ168" s="179"/>
      <c r="AK168" s="37">
        <f t="shared" si="43"/>
        <v>0</v>
      </c>
      <c r="AL168" s="37">
        <f>IF($A168=1004,ROUND((((($K168+$Q168)*$U168)+(($L168+$R168)*$V168)+(($M168+$S168)*$W168)+(($N168+$T168)*$X168))*$G168)/10*3,2),0)</f>
        <v>0</v>
      </c>
    </row>
    <row r="169" spans="1:38" ht="14.5" x14ac:dyDescent="0.35">
      <c r="A169" s="50">
        <v>701</v>
      </c>
      <c r="B169" s="50"/>
      <c r="C169" s="44" t="s">
        <v>238</v>
      </c>
      <c r="D169" s="44" t="s">
        <v>254</v>
      </c>
      <c r="E169" s="51">
        <v>34596</v>
      </c>
      <c r="F169" s="84" t="s">
        <v>255</v>
      </c>
      <c r="G169" s="85">
        <v>15</v>
      </c>
      <c r="H169" s="59">
        <f>1*2.25+0*1+0*0.5</f>
        <v>2.25</v>
      </c>
      <c r="I169" s="86">
        <v>6</v>
      </c>
      <c r="J169" s="86">
        <v>6</v>
      </c>
      <c r="K169" s="85"/>
      <c r="L169" s="85"/>
      <c r="M169" s="85"/>
      <c r="N169" s="87"/>
      <c r="O169" s="87">
        <v>29</v>
      </c>
      <c r="P169" s="87">
        <v>29</v>
      </c>
      <c r="Q169" s="85"/>
      <c r="R169" s="85"/>
      <c r="S169" s="85"/>
      <c r="T169" s="85"/>
      <c r="U169" s="85"/>
      <c r="V169" s="85"/>
      <c r="W169" s="76"/>
      <c r="X169" s="76"/>
      <c r="Y169" s="88"/>
      <c r="Z169" s="108">
        <v>0</v>
      </c>
      <c r="AA169" s="108">
        <v>0</v>
      </c>
      <c r="AB169" s="108">
        <v>0</v>
      </c>
      <c r="AC169" s="108">
        <v>0</v>
      </c>
      <c r="AD169" s="108">
        <f t="shared" si="49"/>
        <v>0</v>
      </c>
      <c r="AE169" s="108">
        <v>15</v>
      </c>
      <c r="AF169" s="108">
        <v>0</v>
      </c>
      <c r="AG169" s="160">
        <f t="shared" si="48"/>
        <v>0</v>
      </c>
      <c r="AH169" s="161">
        <f t="shared" si="52"/>
        <v>2.25</v>
      </c>
      <c r="AI169" s="56"/>
      <c r="AJ169" s="179"/>
      <c r="AK169" s="37">
        <f t="shared" si="43"/>
        <v>0</v>
      </c>
      <c r="AL169" s="37">
        <f>IF($A169=1004,ROUND((((($K169+$Q169)*$U169)+(($L169+$R169)*$V169)+(($M169+$S169)*$W169)+(($N169+$T169)*$X169))*$G169)/10*3,2),0)</f>
        <v>0</v>
      </c>
    </row>
    <row r="170" spans="1:38" ht="14.5" x14ac:dyDescent="0.35">
      <c r="A170" s="50">
        <v>748</v>
      </c>
      <c r="B170" s="50"/>
      <c r="C170" s="44" t="s">
        <v>238</v>
      </c>
      <c r="D170" s="44" t="s">
        <v>254</v>
      </c>
      <c r="E170" s="51">
        <v>34596</v>
      </c>
      <c r="F170" s="84" t="s">
        <v>255</v>
      </c>
      <c r="G170" s="85">
        <v>15</v>
      </c>
      <c r="H170" s="59">
        <f>1*2.25+0*1+0*0.5</f>
        <v>2.25</v>
      </c>
      <c r="I170" s="86">
        <v>6</v>
      </c>
      <c r="J170" s="86">
        <v>6</v>
      </c>
      <c r="K170" s="85"/>
      <c r="L170" s="85"/>
      <c r="M170" s="85"/>
      <c r="N170" s="87"/>
      <c r="O170" s="87">
        <v>29</v>
      </c>
      <c r="P170" s="87">
        <v>29</v>
      </c>
      <c r="Q170" s="85"/>
      <c r="R170" s="85"/>
      <c r="S170" s="85"/>
      <c r="T170" s="85"/>
      <c r="U170" s="85"/>
      <c r="V170" s="85"/>
      <c r="W170" s="76"/>
      <c r="X170" s="76"/>
      <c r="Y170" s="88"/>
      <c r="Z170" s="108">
        <v>0</v>
      </c>
      <c r="AA170" s="108">
        <v>0</v>
      </c>
      <c r="AB170" s="108">
        <v>0</v>
      </c>
      <c r="AC170" s="108">
        <v>0</v>
      </c>
      <c r="AD170" s="108">
        <f t="shared" si="49"/>
        <v>0</v>
      </c>
      <c r="AE170" s="108">
        <v>15</v>
      </c>
      <c r="AF170" s="108">
        <v>0</v>
      </c>
      <c r="AG170" s="160">
        <f t="shared" si="48"/>
        <v>0</v>
      </c>
      <c r="AH170" s="161">
        <f t="shared" si="52"/>
        <v>2.25</v>
      </c>
      <c r="AI170" s="56"/>
      <c r="AJ170" s="179"/>
      <c r="AK170" s="37">
        <f t="shared" si="43"/>
        <v>0</v>
      </c>
      <c r="AL170" s="37">
        <f>IF($A170=1004,ROUND((((($K170+$Q170)*$U170)+(($L170+$R170)*$V170)+(($M170+$S170)*$W170)+(($N170+$T170)*$X170))*$G170)/10*3,2),0)</f>
        <v>0</v>
      </c>
    </row>
    <row r="171" spans="1:38" ht="14.5" x14ac:dyDescent="0.35">
      <c r="A171" s="44">
        <v>749</v>
      </c>
      <c r="B171" s="44"/>
      <c r="C171" s="44" t="s">
        <v>238</v>
      </c>
      <c r="D171" s="44" t="s">
        <v>218</v>
      </c>
      <c r="E171" s="45">
        <v>34966</v>
      </c>
      <c r="F171" s="46" t="s">
        <v>256</v>
      </c>
      <c r="G171" s="32">
        <v>7.5</v>
      </c>
      <c r="H171" s="31">
        <f t="shared" ref="H171:H218" si="53">IF(AND($A171&lt;&gt;1004,$A171&lt;&gt;915,$A171&lt;&gt;410), ROUND(((((($K171+$Q171)*$U171)+(($L171+$R171)*$V171)+(($M171+$S171)*$W171)+(($N171+$T171)*$X171))*$G171)/10*3),2),0)</f>
        <v>18</v>
      </c>
      <c r="I171" s="31"/>
      <c r="J171" s="31"/>
      <c r="K171" s="32"/>
      <c r="L171" s="32"/>
      <c r="M171" s="32"/>
      <c r="N171" s="33"/>
      <c r="O171" s="33">
        <v>7</v>
      </c>
      <c r="P171" s="33">
        <v>7</v>
      </c>
      <c r="Q171" s="32">
        <v>1</v>
      </c>
      <c r="R171" s="32"/>
      <c r="S171" s="32"/>
      <c r="T171" s="32"/>
      <c r="U171" s="32">
        <v>8</v>
      </c>
      <c r="V171" s="32"/>
      <c r="W171" s="32"/>
      <c r="X171" s="32"/>
      <c r="Y171" s="47">
        <f t="shared" si="45"/>
        <v>8</v>
      </c>
      <c r="Z171" s="108">
        <v>4</v>
      </c>
      <c r="AA171" s="108">
        <v>0</v>
      </c>
      <c r="AB171" s="108">
        <v>0</v>
      </c>
      <c r="AC171" s="108">
        <v>0</v>
      </c>
      <c r="AD171" s="108">
        <f t="shared" si="49"/>
        <v>4</v>
      </c>
      <c r="AE171" s="108">
        <v>15</v>
      </c>
      <c r="AF171" s="108">
        <v>0</v>
      </c>
      <c r="AG171" s="160">
        <f t="shared" si="48"/>
        <v>60</v>
      </c>
      <c r="AH171" s="109">
        <f t="shared" ref="AH171:AH202" si="54">IF(AND($A171&lt;&gt;1004,$A171&lt;&gt;915,$A171&lt;&gt;410),AG171*3/10,0)</f>
        <v>18</v>
      </c>
      <c r="AI171" s="83"/>
      <c r="AJ171" s="36"/>
      <c r="AK171" s="37">
        <f t="shared" si="43"/>
        <v>0</v>
      </c>
      <c r="AL171" s="37">
        <f t="shared" ref="AL171:AL218" si="55">IF(OR($A171=410,$A171=915),ROUND((((($K171+$Q171)*$U171)+(($L171+$R171)*$V171)+(($M171+$S171)*$W171)+(($N171+$T171)*$X171))*$G171)/10*3,2),0)</f>
        <v>0</v>
      </c>
    </row>
    <row r="172" spans="1:38" ht="14.5" x14ac:dyDescent="0.35">
      <c r="A172" s="38">
        <v>715</v>
      </c>
      <c r="B172" s="38"/>
      <c r="C172" s="38" t="s">
        <v>257</v>
      </c>
      <c r="D172" s="38" t="s">
        <v>194</v>
      </c>
      <c r="E172" s="51">
        <v>200648</v>
      </c>
      <c r="F172" s="46" t="s">
        <v>258</v>
      </c>
      <c r="G172" s="41">
        <v>5</v>
      </c>
      <c r="H172" s="31">
        <f t="shared" si="53"/>
        <v>6.75</v>
      </c>
      <c r="I172" s="31">
        <v>50</v>
      </c>
      <c r="J172" s="31">
        <v>50</v>
      </c>
      <c r="K172" s="42">
        <v>0.5</v>
      </c>
      <c r="L172" s="42"/>
      <c r="M172" s="42">
        <v>0.5</v>
      </c>
      <c r="N172" s="43"/>
      <c r="O172" s="43"/>
      <c r="P172" s="43"/>
      <c r="Q172" s="42"/>
      <c r="R172" s="42"/>
      <c r="S172" s="42"/>
      <c r="T172" s="42"/>
      <c r="U172" s="41">
        <v>6</v>
      </c>
      <c r="V172" s="41"/>
      <c r="W172" s="31">
        <v>3</v>
      </c>
      <c r="X172" s="31"/>
      <c r="Y172" s="34">
        <v>9</v>
      </c>
      <c r="Z172" s="108">
        <v>2</v>
      </c>
      <c r="AA172" s="108">
        <v>0</v>
      </c>
      <c r="AB172" s="108">
        <v>1</v>
      </c>
      <c r="AC172" s="108">
        <v>0</v>
      </c>
      <c r="AD172" s="108">
        <f t="shared" si="49"/>
        <v>3</v>
      </c>
      <c r="AE172" s="108">
        <v>15</v>
      </c>
      <c r="AF172" s="108">
        <v>0</v>
      </c>
      <c r="AG172" s="160">
        <f t="shared" si="48"/>
        <v>22.5</v>
      </c>
      <c r="AH172" s="109">
        <f t="shared" si="54"/>
        <v>6.75</v>
      </c>
      <c r="AI172" s="35"/>
      <c r="AJ172" s="36"/>
      <c r="AK172" s="37">
        <f t="shared" ref="AK172:AK203" si="56">IF($A172=1004,ROUND((((($K172+$Q172)*$U172)+(($L172+$R172)*$V172)+(($M172+$S172)*$W172)+(($N172+$T172)*$X172))*$G172)/10*3,2),0)</f>
        <v>0</v>
      </c>
      <c r="AL172" s="37">
        <f t="shared" si="55"/>
        <v>0</v>
      </c>
    </row>
    <row r="173" spans="1:38" ht="14.5" x14ac:dyDescent="0.35">
      <c r="A173" s="71">
        <v>1004</v>
      </c>
      <c r="B173" s="71"/>
      <c r="C173" s="71" t="s">
        <v>257</v>
      </c>
      <c r="D173" s="71" t="s">
        <v>194</v>
      </c>
      <c r="E173" s="89">
        <v>200648</v>
      </c>
      <c r="F173" s="90" t="s">
        <v>258</v>
      </c>
      <c r="G173" s="68">
        <v>5</v>
      </c>
      <c r="H173" s="68">
        <f t="shared" si="53"/>
        <v>0</v>
      </c>
      <c r="I173" s="32">
        <v>50</v>
      </c>
      <c r="J173" s="32">
        <v>50</v>
      </c>
      <c r="K173" s="32">
        <v>1.5</v>
      </c>
      <c r="L173" s="32"/>
      <c r="M173" s="32">
        <v>1.5</v>
      </c>
      <c r="N173" s="33"/>
      <c r="O173" s="33"/>
      <c r="P173" s="33"/>
      <c r="Q173" s="32"/>
      <c r="R173" s="32"/>
      <c r="S173" s="32"/>
      <c r="T173" s="32"/>
      <c r="U173" s="32">
        <v>6</v>
      </c>
      <c r="V173" s="32"/>
      <c r="W173" s="32">
        <v>3</v>
      </c>
      <c r="X173" s="32"/>
      <c r="Y173" s="47">
        <v>9</v>
      </c>
      <c r="Z173" s="108">
        <v>2</v>
      </c>
      <c r="AA173" s="108">
        <v>0</v>
      </c>
      <c r="AB173" s="108">
        <v>1</v>
      </c>
      <c r="AC173" s="108">
        <v>0</v>
      </c>
      <c r="AD173" s="108">
        <f t="shared" si="49"/>
        <v>3</v>
      </c>
      <c r="AE173" s="108">
        <v>15</v>
      </c>
      <c r="AF173" s="108">
        <v>0</v>
      </c>
      <c r="AG173" s="160">
        <f t="shared" si="48"/>
        <v>67.5</v>
      </c>
      <c r="AH173" s="109">
        <f t="shared" si="54"/>
        <v>0</v>
      </c>
      <c r="AI173" s="48"/>
      <c r="AJ173" s="49"/>
      <c r="AK173" s="37">
        <f t="shared" si="56"/>
        <v>20.25</v>
      </c>
      <c r="AL173" s="37">
        <f t="shared" si="55"/>
        <v>0</v>
      </c>
    </row>
    <row r="174" spans="1:38" ht="14.5" x14ac:dyDescent="0.35">
      <c r="A174" s="38">
        <v>749</v>
      </c>
      <c r="B174" s="38"/>
      <c r="C174" s="38" t="s">
        <v>257</v>
      </c>
      <c r="D174" s="38" t="s">
        <v>218</v>
      </c>
      <c r="E174" s="39">
        <v>200603</v>
      </c>
      <c r="F174" s="40" t="s">
        <v>259</v>
      </c>
      <c r="G174" s="41">
        <v>5</v>
      </c>
      <c r="H174" s="31">
        <f t="shared" si="53"/>
        <v>13.5</v>
      </c>
      <c r="I174" s="32"/>
      <c r="J174" s="32"/>
      <c r="K174" s="42"/>
      <c r="L174" s="42"/>
      <c r="M174" s="42"/>
      <c r="N174" s="43"/>
      <c r="O174" s="43">
        <v>43</v>
      </c>
      <c r="P174" s="43">
        <v>43</v>
      </c>
      <c r="Q174" s="42">
        <v>1</v>
      </c>
      <c r="R174" s="42"/>
      <c r="S174" s="42">
        <v>1</v>
      </c>
      <c r="T174" s="42"/>
      <c r="U174" s="41">
        <v>6</v>
      </c>
      <c r="V174" s="41"/>
      <c r="W174" s="31">
        <v>3</v>
      </c>
      <c r="X174" s="31"/>
      <c r="Y174" s="34">
        <v>9</v>
      </c>
      <c r="Z174" s="108">
        <v>2</v>
      </c>
      <c r="AA174" s="108">
        <v>0</v>
      </c>
      <c r="AB174" s="108">
        <v>1</v>
      </c>
      <c r="AC174" s="108">
        <v>0</v>
      </c>
      <c r="AD174" s="108">
        <f t="shared" si="49"/>
        <v>3</v>
      </c>
      <c r="AE174" s="108">
        <v>15</v>
      </c>
      <c r="AF174" s="108">
        <v>0</v>
      </c>
      <c r="AG174" s="160">
        <f t="shared" si="48"/>
        <v>45</v>
      </c>
      <c r="AH174" s="109">
        <f t="shared" si="54"/>
        <v>13.5</v>
      </c>
      <c r="AI174" s="35"/>
      <c r="AJ174" s="36"/>
      <c r="AK174" s="37">
        <f t="shared" si="56"/>
        <v>0</v>
      </c>
      <c r="AL174" s="37">
        <f t="shared" si="55"/>
        <v>0</v>
      </c>
    </row>
    <row r="175" spans="1:38" ht="14.5" x14ac:dyDescent="0.35">
      <c r="A175" s="28">
        <v>715</v>
      </c>
      <c r="B175" s="28"/>
      <c r="C175" s="28" t="s">
        <v>257</v>
      </c>
      <c r="D175" s="28" t="s">
        <v>218</v>
      </c>
      <c r="E175" s="29">
        <v>200604</v>
      </c>
      <c r="F175" s="30" t="s">
        <v>260</v>
      </c>
      <c r="G175" s="31">
        <v>5</v>
      </c>
      <c r="H175" s="31">
        <f t="shared" si="53"/>
        <v>6.75</v>
      </c>
      <c r="I175" s="32">
        <v>35</v>
      </c>
      <c r="J175" s="32">
        <v>35</v>
      </c>
      <c r="K175" s="32">
        <v>0.5</v>
      </c>
      <c r="L175" s="32"/>
      <c r="M175" s="32">
        <v>0.5</v>
      </c>
      <c r="N175" s="33"/>
      <c r="O175" s="33"/>
      <c r="P175" s="33"/>
      <c r="Q175" s="32"/>
      <c r="R175" s="32"/>
      <c r="S175" s="32"/>
      <c r="T175" s="32"/>
      <c r="U175" s="31">
        <v>6</v>
      </c>
      <c r="V175" s="31"/>
      <c r="W175" s="31">
        <v>3</v>
      </c>
      <c r="X175" s="31"/>
      <c r="Y175" s="34">
        <v>9</v>
      </c>
      <c r="Z175" s="108">
        <v>2</v>
      </c>
      <c r="AA175" s="108">
        <v>0</v>
      </c>
      <c r="AB175" s="108">
        <v>1</v>
      </c>
      <c r="AC175" s="108">
        <v>0</v>
      </c>
      <c r="AD175" s="108">
        <f t="shared" si="49"/>
        <v>3</v>
      </c>
      <c r="AE175" s="108">
        <v>15</v>
      </c>
      <c r="AF175" s="108">
        <v>0</v>
      </c>
      <c r="AG175" s="160">
        <f t="shared" si="48"/>
        <v>22.5</v>
      </c>
      <c r="AH175" s="109">
        <f t="shared" si="54"/>
        <v>6.75</v>
      </c>
      <c r="AI175" s="35"/>
      <c r="AJ175" s="36"/>
      <c r="AK175" s="37">
        <f t="shared" si="56"/>
        <v>0</v>
      </c>
      <c r="AL175" s="37">
        <f t="shared" si="55"/>
        <v>0</v>
      </c>
    </row>
    <row r="176" spans="1:38" ht="14.5" x14ac:dyDescent="0.35">
      <c r="A176" s="71">
        <v>1004</v>
      </c>
      <c r="B176" s="71"/>
      <c r="C176" s="71" t="s">
        <v>257</v>
      </c>
      <c r="D176" s="71" t="s">
        <v>218</v>
      </c>
      <c r="E176" s="72">
        <v>200604</v>
      </c>
      <c r="F176" s="73" t="s">
        <v>260</v>
      </c>
      <c r="G176" s="68">
        <v>5</v>
      </c>
      <c r="H176" s="68">
        <f t="shared" si="53"/>
        <v>0</v>
      </c>
      <c r="I176" s="32">
        <v>35</v>
      </c>
      <c r="J176" s="32">
        <v>35</v>
      </c>
      <c r="K176" s="32">
        <v>0.5</v>
      </c>
      <c r="L176" s="32"/>
      <c r="M176" s="32">
        <v>0.5</v>
      </c>
      <c r="N176" s="33"/>
      <c r="O176" s="33"/>
      <c r="P176" s="33"/>
      <c r="Q176" s="32"/>
      <c r="R176" s="32"/>
      <c r="S176" s="32"/>
      <c r="T176" s="32"/>
      <c r="U176" s="32">
        <v>6</v>
      </c>
      <c r="V176" s="32"/>
      <c r="W176" s="32">
        <v>3</v>
      </c>
      <c r="X176" s="32"/>
      <c r="Y176" s="47">
        <v>9</v>
      </c>
      <c r="Z176" s="108">
        <v>2</v>
      </c>
      <c r="AA176" s="108">
        <v>0</v>
      </c>
      <c r="AB176" s="108">
        <v>1</v>
      </c>
      <c r="AC176" s="108">
        <v>0</v>
      </c>
      <c r="AD176" s="108">
        <f t="shared" si="49"/>
        <v>3</v>
      </c>
      <c r="AE176" s="108">
        <v>15</v>
      </c>
      <c r="AF176" s="108">
        <v>0</v>
      </c>
      <c r="AG176" s="160">
        <f t="shared" si="48"/>
        <v>22.5</v>
      </c>
      <c r="AH176" s="109">
        <f t="shared" si="54"/>
        <v>0</v>
      </c>
      <c r="AI176" s="48"/>
      <c r="AJ176" s="49"/>
      <c r="AK176" s="37">
        <f t="shared" si="56"/>
        <v>6.75</v>
      </c>
      <c r="AL176" s="37">
        <f t="shared" si="55"/>
        <v>0</v>
      </c>
    </row>
    <row r="177" spans="1:38" ht="14.5" x14ac:dyDescent="0.35">
      <c r="A177" s="28">
        <v>715</v>
      </c>
      <c r="B177" s="28"/>
      <c r="C177" s="28" t="s">
        <v>257</v>
      </c>
      <c r="D177" s="28" t="s">
        <v>218</v>
      </c>
      <c r="E177" s="29">
        <v>200605</v>
      </c>
      <c r="F177" s="30" t="s">
        <v>261</v>
      </c>
      <c r="G177" s="31">
        <v>5</v>
      </c>
      <c r="H177" s="31">
        <f t="shared" si="53"/>
        <v>6.75</v>
      </c>
      <c r="I177" s="32">
        <v>24</v>
      </c>
      <c r="J177" s="32">
        <v>24</v>
      </c>
      <c r="K177" s="32">
        <v>0.5</v>
      </c>
      <c r="L177" s="32"/>
      <c r="M177" s="32">
        <v>0.5</v>
      </c>
      <c r="N177" s="33"/>
      <c r="O177" s="33"/>
      <c r="P177" s="33"/>
      <c r="Q177" s="32"/>
      <c r="R177" s="32"/>
      <c r="S177" s="32"/>
      <c r="T177" s="32"/>
      <c r="U177" s="31">
        <v>6</v>
      </c>
      <c r="V177" s="31"/>
      <c r="W177" s="31">
        <v>3</v>
      </c>
      <c r="X177" s="31"/>
      <c r="Y177" s="34">
        <v>9</v>
      </c>
      <c r="Z177" s="108">
        <v>2</v>
      </c>
      <c r="AA177" s="108">
        <v>0</v>
      </c>
      <c r="AB177" s="108">
        <v>1</v>
      </c>
      <c r="AC177" s="108">
        <v>0</v>
      </c>
      <c r="AD177" s="108">
        <f t="shared" si="49"/>
        <v>3</v>
      </c>
      <c r="AE177" s="108">
        <v>15</v>
      </c>
      <c r="AF177" s="108">
        <v>0</v>
      </c>
      <c r="AG177" s="160">
        <f t="shared" si="48"/>
        <v>22.5</v>
      </c>
      <c r="AH177" s="109">
        <f t="shared" si="54"/>
        <v>6.75</v>
      </c>
      <c r="AI177" s="35"/>
      <c r="AJ177" s="36"/>
      <c r="AK177" s="37">
        <f t="shared" si="56"/>
        <v>0</v>
      </c>
      <c r="AL177" s="37">
        <f t="shared" si="55"/>
        <v>0</v>
      </c>
    </row>
    <row r="178" spans="1:38" ht="14.5" x14ac:dyDescent="0.35">
      <c r="A178" s="71">
        <v>1004</v>
      </c>
      <c r="B178" s="71"/>
      <c r="C178" s="71" t="s">
        <v>257</v>
      </c>
      <c r="D178" s="71" t="s">
        <v>218</v>
      </c>
      <c r="E178" s="72">
        <v>200605</v>
      </c>
      <c r="F178" s="73" t="s">
        <v>261</v>
      </c>
      <c r="G178" s="68">
        <v>5</v>
      </c>
      <c r="H178" s="68">
        <f t="shared" si="53"/>
        <v>0</v>
      </c>
      <c r="I178" s="32">
        <v>24</v>
      </c>
      <c r="J178" s="32">
        <v>24</v>
      </c>
      <c r="K178" s="32">
        <v>0.5</v>
      </c>
      <c r="L178" s="32"/>
      <c r="M178" s="32">
        <v>0.5</v>
      </c>
      <c r="N178" s="33"/>
      <c r="O178" s="33"/>
      <c r="P178" s="33"/>
      <c r="Q178" s="32"/>
      <c r="R178" s="32"/>
      <c r="S178" s="32"/>
      <c r="T178" s="32"/>
      <c r="U178" s="32">
        <v>6</v>
      </c>
      <c r="V178" s="32"/>
      <c r="W178" s="32">
        <v>3</v>
      </c>
      <c r="X178" s="32"/>
      <c r="Y178" s="47">
        <v>9</v>
      </c>
      <c r="Z178" s="108">
        <v>2</v>
      </c>
      <c r="AA178" s="108">
        <v>0</v>
      </c>
      <c r="AB178" s="108">
        <v>1</v>
      </c>
      <c r="AC178" s="108">
        <v>0</v>
      </c>
      <c r="AD178" s="108">
        <f t="shared" si="49"/>
        <v>3</v>
      </c>
      <c r="AE178" s="108">
        <v>15</v>
      </c>
      <c r="AF178" s="108">
        <v>0</v>
      </c>
      <c r="AG178" s="160">
        <f t="shared" si="48"/>
        <v>22.5</v>
      </c>
      <c r="AH178" s="109">
        <f t="shared" si="54"/>
        <v>0</v>
      </c>
      <c r="AI178" s="48"/>
      <c r="AJ178" s="49"/>
      <c r="AK178" s="37">
        <f t="shared" si="56"/>
        <v>6.75</v>
      </c>
      <c r="AL178" s="37">
        <f t="shared" si="55"/>
        <v>0</v>
      </c>
    </row>
    <row r="179" spans="1:38" ht="14.5" x14ac:dyDescent="0.35">
      <c r="A179" s="28">
        <v>715</v>
      </c>
      <c r="B179" s="28"/>
      <c r="C179" s="28" t="s">
        <v>257</v>
      </c>
      <c r="D179" s="28" t="s">
        <v>218</v>
      </c>
      <c r="E179" s="29">
        <v>200606</v>
      </c>
      <c r="F179" s="30" t="s">
        <v>262</v>
      </c>
      <c r="G179" s="31">
        <v>5</v>
      </c>
      <c r="H179" s="31">
        <f t="shared" si="53"/>
        <v>6.75</v>
      </c>
      <c r="I179" s="32"/>
      <c r="J179" s="32"/>
      <c r="K179" s="32"/>
      <c r="L179" s="32"/>
      <c r="M179" s="32"/>
      <c r="N179" s="33"/>
      <c r="O179" s="33">
        <v>23</v>
      </c>
      <c r="P179" s="33">
        <v>23</v>
      </c>
      <c r="Q179" s="32">
        <v>0.5</v>
      </c>
      <c r="R179" s="32"/>
      <c r="S179" s="32">
        <v>0.5</v>
      </c>
      <c r="T179" s="32"/>
      <c r="U179" s="31">
        <v>6</v>
      </c>
      <c r="V179" s="31"/>
      <c r="W179" s="31">
        <v>3</v>
      </c>
      <c r="X179" s="31"/>
      <c r="Y179" s="34">
        <v>9</v>
      </c>
      <c r="Z179" s="108">
        <v>2</v>
      </c>
      <c r="AA179" s="108">
        <v>0</v>
      </c>
      <c r="AB179" s="108">
        <v>1</v>
      </c>
      <c r="AC179" s="108">
        <v>0</v>
      </c>
      <c r="AD179" s="108">
        <f t="shared" si="49"/>
        <v>3</v>
      </c>
      <c r="AE179" s="108">
        <v>15</v>
      </c>
      <c r="AF179" s="108">
        <v>0</v>
      </c>
      <c r="AG179" s="160">
        <f t="shared" si="48"/>
        <v>22.5</v>
      </c>
      <c r="AH179" s="109">
        <f t="shared" si="54"/>
        <v>6.75</v>
      </c>
      <c r="AI179" s="35"/>
      <c r="AJ179" s="36"/>
      <c r="AK179" s="37">
        <f t="shared" si="56"/>
        <v>0</v>
      </c>
      <c r="AL179" s="37">
        <f t="shared" si="55"/>
        <v>0</v>
      </c>
    </row>
    <row r="180" spans="1:38" ht="14.5" x14ac:dyDescent="0.35">
      <c r="A180" s="71">
        <v>1004</v>
      </c>
      <c r="B180" s="71"/>
      <c r="C180" s="71" t="s">
        <v>257</v>
      </c>
      <c r="D180" s="71" t="s">
        <v>218</v>
      </c>
      <c r="E180" s="72">
        <v>200606</v>
      </c>
      <c r="F180" s="73" t="s">
        <v>262</v>
      </c>
      <c r="G180" s="68">
        <v>5</v>
      </c>
      <c r="H180" s="68">
        <f t="shared" si="53"/>
        <v>0</v>
      </c>
      <c r="I180" s="32"/>
      <c r="J180" s="32"/>
      <c r="K180" s="32"/>
      <c r="L180" s="32"/>
      <c r="M180" s="32"/>
      <c r="N180" s="33"/>
      <c r="O180" s="33">
        <v>23</v>
      </c>
      <c r="P180" s="33">
        <v>23</v>
      </c>
      <c r="Q180" s="32">
        <v>0.5</v>
      </c>
      <c r="R180" s="32"/>
      <c r="S180" s="32">
        <v>0.5</v>
      </c>
      <c r="T180" s="32"/>
      <c r="U180" s="32">
        <v>6</v>
      </c>
      <c r="V180" s="32"/>
      <c r="W180" s="32">
        <v>3</v>
      </c>
      <c r="X180" s="32"/>
      <c r="Y180" s="47">
        <v>9</v>
      </c>
      <c r="Z180" s="108">
        <v>2</v>
      </c>
      <c r="AA180" s="108">
        <v>0</v>
      </c>
      <c r="AB180" s="108">
        <v>1</v>
      </c>
      <c r="AC180" s="108">
        <v>0</v>
      </c>
      <c r="AD180" s="108">
        <f t="shared" si="49"/>
        <v>3</v>
      </c>
      <c r="AE180" s="108">
        <v>15</v>
      </c>
      <c r="AF180" s="108">
        <v>0</v>
      </c>
      <c r="AG180" s="160">
        <f t="shared" si="48"/>
        <v>22.5</v>
      </c>
      <c r="AH180" s="109">
        <f t="shared" si="54"/>
        <v>0</v>
      </c>
      <c r="AI180" s="48"/>
      <c r="AJ180" s="49"/>
      <c r="AK180" s="37">
        <f t="shared" si="56"/>
        <v>6.75</v>
      </c>
      <c r="AL180" s="37">
        <f t="shared" si="55"/>
        <v>0</v>
      </c>
    </row>
    <row r="181" spans="1:38" ht="14.5" x14ac:dyDescent="0.35">
      <c r="A181" s="28">
        <v>749</v>
      </c>
      <c r="B181" s="28"/>
      <c r="C181" s="28" t="s">
        <v>257</v>
      </c>
      <c r="D181" s="28" t="s">
        <v>218</v>
      </c>
      <c r="E181" s="29">
        <v>200607</v>
      </c>
      <c r="F181" s="30" t="s">
        <v>263</v>
      </c>
      <c r="G181" s="31">
        <v>5</v>
      </c>
      <c r="H181" s="31">
        <f t="shared" si="53"/>
        <v>0</v>
      </c>
      <c r="I181" s="162">
        <v>4</v>
      </c>
      <c r="J181" s="162">
        <v>4</v>
      </c>
      <c r="K181" s="32">
        <v>0</v>
      </c>
      <c r="L181" s="32"/>
      <c r="M181" s="32">
        <v>0</v>
      </c>
      <c r="N181" s="33"/>
      <c r="O181" s="33"/>
      <c r="P181" s="33"/>
      <c r="Q181" s="32"/>
      <c r="R181" s="32"/>
      <c r="S181" s="32"/>
      <c r="T181" s="32"/>
      <c r="U181" s="31">
        <v>6</v>
      </c>
      <c r="V181" s="31"/>
      <c r="W181" s="31">
        <v>3</v>
      </c>
      <c r="X181" s="31"/>
      <c r="Y181" s="34">
        <v>9</v>
      </c>
      <c r="Z181" s="108">
        <v>2</v>
      </c>
      <c r="AA181" s="108">
        <v>0</v>
      </c>
      <c r="AB181" s="108">
        <v>1</v>
      </c>
      <c r="AC181" s="108">
        <v>0</v>
      </c>
      <c r="AD181" s="108">
        <f t="shared" si="49"/>
        <v>3</v>
      </c>
      <c r="AE181" s="108">
        <v>15</v>
      </c>
      <c r="AF181" s="108">
        <v>0</v>
      </c>
      <c r="AG181" s="160">
        <f t="shared" si="48"/>
        <v>0</v>
      </c>
      <c r="AH181" s="109">
        <f t="shared" si="54"/>
        <v>0</v>
      </c>
      <c r="AI181" s="91" t="s">
        <v>396</v>
      </c>
      <c r="AJ181" s="92"/>
      <c r="AK181" s="37">
        <f t="shared" si="56"/>
        <v>0</v>
      </c>
      <c r="AL181" s="37">
        <f t="shared" si="55"/>
        <v>0</v>
      </c>
    </row>
    <row r="182" spans="1:38" ht="14.5" x14ac:dyDescent="0.35">
      <c r="A182" s="28">
        <v>715</v>
      </c>
      <c r="B182" s="28"/>
      <c r="C182" s="28" t="s">
        <v>257</v>
      </c>
      <c r="D182" s="28" t="s">
        <v>218</v>
      </c>
      <c r="E182" s="29">
        <v>200608</v>
      </c>
      <c r="F182" s="30" t="s">
        <v>264</v>
      </c>
      <c r="G182" s="31">
        <v>5</v>
      </c>
      <c r="H182" s="31">
        <f t="shared" si="53"/>
        <v>6.75</v>
      </c>
      <c r="I182" s="31">
        <v>11</v>
      </c>
      <c r="J182" s="31">
        <v>11</v>
      </c>
      <c r="K182" s="32">
        <v>0.5</v>
      </c>
      <c r="L182" s="32"/>
      <c r="M182" s="32">
        <v>0.5</v>
      </c>
      <c r="N182" s="33"/>
      <c r="O182" s="33"/>
      <c r="P182" s="33"/>
      <c r="Q182" s="32"/>
      <c r="R182" s="32"/>
      <c r="S182" s="32"/>
      <c r="T182" s="32"/>
      <c r="U182" s="31">
        <v>6</v>
      </c>
      <c r="V182" s="31"/>
      <c r="W182" s="31">
        <v>3</v>
      </c>
      <c r="X182" s="31"/>
      <c r="Y182" s="34">
        <v>9</v>
      </c>
      <c r="Z182" s="108">
        <v>2</v>
      </c>
      <c r="AA182" s="108">
        <v>0</v>
      </c>
      <c r="AB182" s="108">
        <v>1</v>
      </c>
      <c r="AC182" s="108">
        <v>0</v>
      </c>
      <c r="AD182" s="108">
        <f t="shared" si="49"/>
        <v>3</v>
      </c>
      <c r="AE182" s="108">
        <v>15</v>
      </c>
      <c r="AF182" s="108">
        <v>0</v>
      </c>
      <c r="AG182" s="160">
        <f t="shared" si="48"/>
        <v>22.5</v>
      </c>
      <c r="AH182" s="109">
        <f t="shared" si="54"/>
        <v>6.75</v>
      </c>
      <c r="AI182" s="35"/>
      <c r="AJ182" s="36"/>
      <c r="AK182" s="37">
        <f t="shared" si="56"/>
        <v>0</v>
      </c>
      <c r="AL182" s="37">
        <f t="shared" si="55"/>
        <v>0</v>
      </c>
    </row>
    <row r="183" spans="1:38" ht="14.5" x14ac:dyDescent="0.35">
      <c r="A183" s="71">
        <v>1004</v>
      </c>
      <c r="B183" s="71"/>
      <c r="C183" s="71" t="s">
        <v>257</v>
      </c>
      <c r="D183" s="71" t="s">
        <v>218</v>
      </c>
      <c r="E183" s="72">
        <v>200608</v>
      </c>
      <c r="F183" s="73" t="s">
        <v>264</v>
      </c>
      <c r="G183" s="68">
        <v>5</v>
      </c>
      <c r="H183" s="68">
        <f t="shared" si="53"/>
        <v>0</v>
      </c>
      <c r="I183" s="32">
        <v>11</v>
      </c>
      <c r="J183" s="32">
        <v>11</v>
      </c>
      <c r="K183" s="32">
        <v>0.5</v>
      </c>
      <c r="L183" s="32"/>
      <c r="M183" s="32">
        <v>0.5</v>
      </c>
      <c r="N183" s="33"/>
      <c r="O183" s="33"/>
      <c r="P183" s="33"/>
      <c r="Q183" s="32"/>
      <c r="R183" s="32"/>
      <c r="S183" s="32"/>
      <c r="T183" s="32"/>
      <c r="U183" s="32">
        <v>6</v>
      </c>
      <c r="V183" s="32"/>
      <c r="W183" s="32">
        <v>3</v>
      </c>
      <c r="X183" s="32"/>
      <c r="Y183" s="47">
        <v>9</v>
      </c>
      <c r="Z183" s="108">
        <v>2</v>
      </c>
      <c r="AA183" s="108">
        <v>0</v>
      </c>
      <c r="AB183" s="108">
        <v>1</v>
      </c>
      <c r="AC183" s="108">
        <v>0</v>
      </c>
      <c r="AD183" s="108">
        <f t="shared" si="49"/>
        <v>3</v>
      </c>
      <c r="AE183" s="108">
        <v>15</v>
      </c>
      <c r="AF183" s="108">
        <v>0</v>
      </c>
      <c r="AG183" s="160">
        <f t="shared" si="48"/>
        <v>22.5</v>
      </c>
      <c r="AH183" s="109">
        <f t="shared" si="54"/>
        <v>0</v>
      </c>
      <c r="AI183" s="48"/>
      <c r="AJ183" s="49"/>
      <c r="AK183" s="37">
        <f t="shared" si="56"/>
        <v>6.75</v>
      </c>
      <c r="AL183" s="37">
        <f t="shared" si="55"/>
        <v>0</v>
      </c>
    </row>
    <row r="184" spans="1:38" ht="14.5" x14ac:dyDescent="0.35">
      <c r="A184" s="28">
        <v>715</v>
      </c>
      <c r="B184" s="28"/>
      <c r="C184" s="28" t="s">
        <v>257</v>
      </c>
      <c r="D184" s="28" t="s">
        <v>218</v>
      </c>
      <c r="E184" s="29">
        <v>200609</v>
      </c>
      <c r="F184" s="30" t="s">
        <v>265</v>
      </c>
      <c r="G184" s="31">
        <v>5</v>
      </c>
      <c r="H184" s="31">
        <f t="shared" si="53"/>
        <v>13.5</v>
      </c>
      <c r="I184" s="32">
        <v>14</v>
      </c>
      <c r="J184" s="32">
        <v>14</v>
      </c>
      <c r="K184" s="32">
        <v>1</v>
      </c>
      <c r="L184" s="32"/>
      <c r="M184" s="32">
        <v>1</v>
      </c>
      <c r="N184" s="33"/>
      <c r="O184" s="33"/>
      <c r="P184" s="33"/>
      <c r="Q184" s="32"/>
      <c r="R184" s="32"/>
      <c r="S184" s="32"/>
      <c r="T184" s="32"/>
      <c r="U184" s="31">
        <v>6</v>
      </c>
      <c r="V184" s="31"/>
      <c r="W184" s="31">
        <v>3</v>
      </c>
      <c r="X184" s="31"/>
      <c r="Y184" s="34">
        <v>9</v>
      </c>
      <c r="Z184" s="108">
        <v>2</v>
      </c>
      <c r="AA184" s="108">
        <v>0</v>
      </c>
      <c r="AB184" s="108">
        <v>1</v>
      </c>
      <c r="AC184" s="108">
        <v>0</v>
      </c>
      <c r="AD184" s="108">
        <f t="shared" si="49"/>
        <v>3</v>
      </c>
      <c r="AE184" s="108">
        <v>15</v>
      </c>
      <c r="AF184" s="108">
        <v>0</v>
      </c>
      <c r="AG184" s="160">
        <f t="shared" si="48"/>
        <v>45</v>
      </c>
      <c r="AH184" s="109">
        <f t="shared" si="54"/>
        <v>13.5</v>
      </c>
      <c r="AI184" s="35"/>
      <c r="AJ184" s="36"/>
      <c r="AK184" s="37">
        <f t="shared" si="56"/>
        <v>0</v>
      </c>
      <c r="AL184" s="37">
        <f t="shared" si="55"/>
        <v>0</v>
      </c>
    </row>
    <row r="185" spans="1:38" ht="14.5" x14ac:dyDescent="0.35">
      <c r="A185" s="28">
        <v>715</v>
      </c>
      <c r="B185" s="28"/>
      <c r="C185" s="28" t="s">
        <v>257</v>
      </c>
      <c r="D185" s="28" t="s">
        <v>218</v>
      </c>
      <c r="E185" s="29">
        <v>200616</v>
      </c>
      <c r="F185" s="30" t="s">
        <v>266</v>
      </c>
      <c r="G185" s="31">
        <v>5</v>
      </c>
      <c r="H185" s="31">
        <f t="shared" si="53"/>
        <v>13.5</v>
      </c>
      <c r="I185" s="32">
        <v>15</v>
      </c>
      <c r="J185" s="32">
        <v>15</v>
      </c>
      <c r="K185" s="32">
        <v>1</v>
      </c>
      <c r="L185" s="32"/>
      <c r="M185" s="32">
        <v>1</v>
      </c>
      <c r="N185" s="33"/>
      <c r="O185" s="33"/>
      <c r="P185" s="33"/>
      <c r="Q185" s="32"/>
      <c r="R185" s="32"/>
      <c r="S185" s="32"/>
      <c r="T185" s="32"/>
      <c r="U185" s="31">
        <v>6</v>
      </c>
      <c r="V185" s="31"/>
      <c r="W185" s="31">
        <v>3</v>
      </c>
      <c r="X185" s="31"/>
      <c r="Y185" s="34">
        <v>9</v>
      </c>
      <c r="Z185" s="108">
        <v>2</v>
      </c>
      <c r="AA185" s="108">
        <v>0</v>
      </c>
      <c r="AB185" s="108">
        <v>1</v>
      </c>
      <c r="AC185" s="108">
        <v>0</v>
      </c>
      <c r="AD185" s="108">
        <f t="shared" si="49"/>
        <v>3</v>
      </c>
      <c r="AE185" s="108">
        <v>15</v>
      </c>
      <c r="AF185" s="108">
        <v>0</v>
      </c>
      <c r="AG185" s="160">
        <f t="shared" si="48"/>
        <v>45</v>
      </c>
      <c r="AH185" s="109">
        <f t="shared" si="54"/>
        <v>13.5</v>
      </c>
      <c r="AI185" s="35"/>
      <c r="AJ185" s="36"/>
      <c r="AK185" s="37">
        <f t="shared" si="56"/>
        <v>0</v>
      </c>
      <c r="AL185" s="37">
        <f t="shared" si="55"/>
        <v>0</v>
      </c>
    </row>
    <row r="186" spans="1:38" ht="14.5" x14ac:dyDescent="0.35">
      <c r="A186" s="64">
        <v>1004</v>
      </c>
      <c r="B186" s="64"/>
      <c r="C186" s="64" t="s">
        <v>257</v>
      </c>
      <c r="D186" s="64" t="s">
        <v>218</v>
      </c>
      <c r="E186" s="65">
        <v>200620</v>
      </c>
      <c r="F186" s="74" t="s">
        <v>267</v>
      </c>
      <c r="G186" s="67">
        <v>5</v>
      </c>
      <c r="H186" s="68">
        <f t="shared" si="53"/>
        <v>0</v>
      </c>
      <c r="I186" s="32">
        <v>7</v>
      </c>
      <c r="J186" s="32">
        <v>7</v>
      </c>
      <c r="K186" s="42">
        <v>1</v>
      </c>
      <c r="L186" s="42"/>
      <c r="M186" s="42">
        <v>1</v>
      </c>
      <c r="N186" s="43"/>
      <c r="O186" s="43"/>
      <c r="P186" s="43"/>
      <c r="Q186" s="42"/>
      <c r="R186" s="42"/>
      <c r="S186" s="42"/>
      <c r="T186" s="42"/>
      <c r="U186" s="42">
        <v>6</v>
      </c>
      <c r="V186" s="42"/>
      <c r="W186" s="42">
        <v>3</v>
      </c>
      <c r="X186" s="32"/>
      <c r="Y186" s="47">
        <v>9</v>
      </c>
      <c r="Z186" s="108">
        <v>2</v>
      </c>
      <c r="AA186" s="108">
        <v>0</v>
      </c>
      <c r="AB186" s="108">
        <v>1</v>
      </c>
      <c r="AC186" s="108">
        <v>0</v>
      </c>
      <c r="AD186" s="108">
        <f t="shared" si="49"/>
        <v>3</v>
      </c>
      <c r="AE186" s="108">
        <v>15</v>
      </c>
      <c r="AF186" s="108">
        <v>0</v>
      </c>
      <c r="AG186" s="160">
        <f t="shared" si="48"/>
        <v>45</v>
      </c>
      <c r="AH186" s="109">
        <f t="shared" si="54"/>
        <v>0</v>
      </c>
      <c r="AI186" s="48"/>
      <c r="AJ186" s="49"/>
      <c r="AK186" s="37">
        <f t="shared" si="56"/>
        <v>13.5</v>
      </c>
      <c r="AL186" s="37">
        <f t="shared" si="55"/>
        <v>0</v>
      </c>
    </row>
    <row r="187" spans="1:38" ht="14.5" x14ac:dyDescent="0.35">
      <c r="A187" s="64">
        <v>1004</v>
      </c>
      <c r="B187" s="64"/>
      <c r="C187" s="64" t="s">
        <v>257</v>
      </c>
      <c r="D187" s="64" t="s">
        <v>218</v>
      </c>
      <c r="E187" s="65">
        <v>200622</v>
      </c>
      <c r="F187" s="74" t="s">
        <v>268</v>
      </c>
      <c r="G187" s="67">
        <v>5</v>
      </c>
      <c r="H187" s="68">
        <f t="shared" si="53"/>
        <v>0</v>
      </c>
      <c r="I187" s="32">
        <v>13</v>
      </c>
      <c r="J187" s="32">
        <v>13</v>
      </c>
      <c r="K187" s="42">
        <v>1</v>
      </c>
      <c r="L187" s="42"/>
      <c r="M187" s="42">
        <v>1</v>
      </c>
      <c r="N187" s="43"/>
      <c r="O187" s="43"/>
      <c r="P187" s="43"/>
      <c r="Q187" s="42"/>
      <c r="R187" s="42"/>
      <c r="S187" s="42"/>
      <c r="T187" s="42"/>
      <c r="U187" s="41">
        <v>6</v>
      </c>
      <c r="V187" s="41"/>
      <c r="W187" s="41">
        <v>3</v>
      </c>
      <c r="X187" s="31"/>
      <c r="Y187" s="34">
        <v>9</v>
      </c>
      <c r="Z187" s="108">
        <v>2</v>
      </c>
      <c r="AA187" s="108">
        <v>0</v>
      </c>
      <c r="AB187" s="108">
        <v>1</v>
      </c>
      <c r="AC187" s="108">
        <v>0</v>
      </c>
      <c r="AD187" s="108">
        <f t="shared" si="49"/>
        <v>3</v>
      </c>
      <c r="AE187" s="108">
        <v>15</v>
      </c>
      <c r="AF187" s="108">
        <v>0</v>
      </c>
      <c r="AG187" s="160">
        <f t="shared" si="48"/>
        <v>45</v>
      </c>
      <c r="AH187" s="109">
        <f t="shared" si="54"/>
        <v>0</v>
      </c>
      <c r="AI187" s="35"/>
      <c r="AJ187" s="36"/>
      <c r="AK187" s="37">
        <f t="shared" si="56"/>
        <v>13.5</v>
      </c>
      <c r="AL187" s="37">
        <f t="shared" si="55"/>
        <v>0</v>
      </c>
    </row>
    <row r="188" spans="1:38" ht="14.5" x14ac:dyDescent="0.35">
      <c r="A188" s="64">
        <v>1004</v>
      </c>
      <c r="B188" s="64"/>
      <c r="C188" s="64" t="s">
        <v>257</v>
      </c>
      <c r="D188" s="64" t="s">
        <v>218</v>
      </c>
      <c r="E188" s="65">
        <v>200625</v>
      </c>
      <c r="F188" s="74" t="s">
        <v>269</v>
      </c>
      <c r="G188" s="67">
        <v>5</v>
      </c>
      <c r="H188" s="68">
        <f t="shared" si="53"/>
        <v>0</v>
      </c>
      <c r="I188" s="32">
        <v>9</v>
      </c>
      <c r="J188" s="32">
        <v>9</v>
      </c>
      <c r="K188" s="42">
        <v>1</v>
      </c>
      <c r="L188" s="42"/>
      <c r="M188" s="42">
        <v>1</v>
      </c>
      <c r="N188" s="43"/>
      <c r="O188" s="43"/>
      <c r="P188" s="43"/>
      <c r="Q188" s="42"/>
      <c r="R188" s="42"/>
      <c r="S188" s="42"/>
      <c r="T188" s="42"/>
      <c r="U188" s="42">
        <v>6</v>
      </c>
      <c r="V188" s="42"/>
      <c r="W188" s="42">
        <v>3</v>
      </c>
      <c r="X188" s="32"/>
      <c r="Y188" s="47">
        <v>9</v>
      </c>
      <c r="Z188" s="108">
        <v>2</v>
      </c>
      <c r="AA188" s="108">
        <v>0</v>
      </c>
      <c r="AB188" s="108">
        <v>1</v>
      </c>
      <c r="AC188" s="108">
        <v>0</v>
      </c>
      <c r="AD188" s="108">
        <f t="shared" si="49"/>
        <v>3</v>
      </c>
      <c r="AE188" s="108">
        <v>15</v>
      </c>
      <c r="AF188" s="108">
        <v>0</v>
      </c>
      <c r="AG188" s="160">
        <f t="shared" si="48"/>
        <v>45</v>
      </c>
      <c r="AH188" s="109">
        <f t="shared" si="54"/>
        <v>0</v>
      </c>
      <c r="AI188" s="48"/>
      <c r="AJ188" s="49"/>
      <c r="AK188" s="37">
        <f t="shared" si="56"/>
        <v>13.5</v>
      </c>
      <c r="AL188" s="37">
        <f t="shared" si="55"/>
        <v>0</v>
      </c>
    </row>
    <row r="189" spans="1:38" ht="14.5" x14ac:dyDescent="0.35">
      <c r="A189" s="64">
        <v>1004</v>
      </c>
      <c r="B189" s="64"/>
      <c r="C189" s="64" t="s">
        <v>257</v>
      </c>
      <c r="D189" s="64" t="s">
        <v>218</v>
      </c>
      <c r="E189" s="65">
        <v>200627</v>
      </c>
      <c r="F189" s="74" t="s">
        <v>270</v>
      </c>
      <c r="G189" s="67">
        <v>5</v>
      </c>
      <c r="H189" s="68">
        <f t="shared" si="53"/>
        <v>0</v>
      </c>
      <c r="I189" s="32">
        <v>10</v>
      </c>
      <c r="J189" s="32">
        <v>10</v>
      </c>
      <c r="K189" s="42">
        <v>1</v>
      </c>
      <c r="L189" s="42"/>
      <c r="M189" s="42">
        <v>1</v>
      </c>
      <c r="N189" s="43"/>
      <c r="O189" s="43"/>
      <c r="P189" s="43"/>
      <c r="Q189" s="42"/>
      <c r="R189" s="42"/>
      <c r="S189" s="42"/>
      <c r="T189" s="42"/>
      <c r="U189" s="42">
        <v>6</v>
      </c>
      <c r="V189" s="42"/>
      <c r="W189" s="42">
        <v>3</v>
      </c>
      <c r="X189" s="32"/>
      <c r="Y189" s="47">
        <v>9</v>
      </c>
      <c r="Z189" s="108">
        <v>2</v>
      </c>
      <c r="AA189" s="108">
        <v>0</v>
      </c>
      <c r="AB189" s="108">
        <v>1</v>
      </c>
      <c r="AC189" s="108">
        <v>0</v>
      </c>
      <c r="AD189" s="108">
        <f t="shared" si="49"/>
        <v>3</v>
      </c>
      <c r="AE189" s="108">
        <v>15</v>
      </c>
      <c r="AF189" s="108">
        <v>0</v>
      </c>
      <c r="AG189" s="160">
        <f t="shared" si="48"/>
        <v>45</v>
      </c>
      <c r="AH189" s="109">
        <f t="shared" si="54"/>
        <v>0</v>
      </c>
      <c r="AI189" s="83"/>
      <c r="AJ189" s="49"/>
      <c r="AK189" s="37">
        <f t="shared" si="56"/>
        <v>13.5</v>
      </c>
      <c r="AL189" s="37">
        <f t="shared" si="55"/>
        <v>0</v>
      </c>
    </row>
    <row r="190" spans="1:38" ht="14.5" x14ac:dyDescent="0.35">
      <c r="A190" s="64">
        <v>1004</v>
      </c>
      <c r="B190" s="64"/>
      <c r="C190" s="64" t="s">
        <v>257</v>
      </c>
      <c r="D190" s="64" t="s">
        <v>218</v>
      </c>
      <c r="E190" s="65">
        <v>200630</v>
      </c>
      <c r="F190" s="74" t="s">
        <v>271</v>
      </c>
      <c r="G190" s="67">
        <v>5</v>
      </c>
      <c r="H190" s="68">
        <f t="shared" si="53"/>
        <v>0</v>
      </c>
      <c r="I190" s="32">
        <v>9</v>
      </c>
      <c r="J190" s="32">
        <v>9</v>
      </c>
      <c r="K190" s="42">
        <v>1</v>
      </c>
      <c r="L190" s="42"/>
      <c r="M190" s="42">
        <v>1</v>
      </c>
      <c r="N190" s="43"/>
      <c r="O190" s="43"/>
      <c r="P190" s="43"/>
      <c r="Q190" s="42"/>
      <c r="R190" s="42"/>
      <c r="S190" s="42"/>
      <c r="T190" s="42"/>
      <c r="U190" s="42">
        <v>6</v>
      </c>
      <c r="V190" s="42"/>
      <c r="W190" s="42">
        <v>3</v>
      </c>
      <c r="X190" s="32"/>
      <c r="Y190" s="47">
        <v>9</v>
      </c>
      <c r="Z190" s="108">
        <v>2</v>
      </c>
      <c r="AA190" s="108">
        <v>0</v>
      </c>
      <c r="AB190" s="108">
        <v>1</v>
      </c>
      <c r="AC190" s="108">
        <v>0</v>
      </c>
      <c r="AD190" s="108">
        <f t="shared" si="49"/>
        <v>3</v>
      </c>
      <c r="AE190" s="108">
        <v>15</v>
      </c>
      <c r="AF190" s="108">
        <v>0</v>
      </c>
      <c r="AG190" s="160">
        <f t="shared" si="48"/>
        <v>45</v>
      </c>
      <c r="AH190" s="109">
        <f t="shared" si="54"/>
        <v>0</v>
      </c>
      <c r="AI190" s="48"/>
      <c r="AJ190" s="49"/>
      <c r="AK190" s="37">
        <f t="shared" si="56"/>
        <v>13.5</v>
      </c>
      <c r="AL190" s="37">
        <f t="shared" si="55"/>
        <v>0</v>
      </c>
    </row>
    <row r="191" spans="1:38" ht="14.5" x14ac:dyDescent="0.35">
      <c r="A191" s="28">
        <v>715</v>
      </c>
      <c r="B191" s="28"/>
      <c r="C191" s="28" t="s">
        <v>257</v>
      </c>
      <c r="D191" s="28" t="s">
        <v>218</v>
      </c>
      <c r="E191" s="29">
        <v>200642</v>
      </c>
      <c r="F191" s="46" t="s">
        <v>272</v>
      </c>
      <c r="G191" s="31">
        <v>5</v>
      </c>
      <c r="H191" s="31">
        <f t="shared" si="53"/>
        <v>13.5</v>
      </c>
      <c r="I191" s="32">
        <v>26</v>
      </c>
      <c r="J191" s="32">
        <v>26</v>
      </c>
      <c r="K191" s="32">
        <v>1</v>
      </c>
      <c r="L191" s="32"/>
      <c r="M191" s="32">
        <v>1</v>
      </c>
      <c r="N191" s="33"/>
      <c r="O191" s="33"/>
      <c r="P191" s="33"/>
      <c r="Q191" s="32">
        <v>0</v>
      </c>
      <c r="R191" s="32"/>
      <c r="S191" s="32">
        <v>0</v>
      </c>
      <c r="T191" s="32"/>
      <c r="U191" s="31">
        <v>6</v>
      </c>
      <c r="V191" s="31"/>
      <c r="W191" s="31">
        <v>3</v>
      </c>
      <c r="X191" s="31"/>
      <c r="Y191" s="34">
        <v>9</v>
      </c>
      <c r="Z191" s="108">
        <v>2</v>
      </c>
      <c r="AA191" s="108">
        <v>0</v>
      </c>
      <c r="AB191" s="108">
        <v>1</v>
      </c>
      <c r="AC191" s="108">
        <v>0</v>
      </c>
      <c r="AD191" s="108">
        <f t="shared" si="49"/>
        <v>3</v>
      </c>
      <c r="AE191" s="108">
        <v>15</v>
      </c>
      <c r="AF191" s="108">
        <v>0</v>
      </c>
      <c r="AG191" s="160">
        <f t="shared" si="48"/>
        <v>45</v>
      </c>
      <c r="AH191" s="109">
        <f t="shared" si="54"/>
        <v>13.5</v>
      </c>
      <c r="AI191" s="91"/>
      <c r="AJ191" s="2"/>
      <c r="AK191" s="37">
        <f t="shared" si="56"/>
        <v>0</v>
      </c>
      <c r="AL191" s="37">
        <f t="shared" si="55"/>
        <v>0</v>
      </c>
    </row>
    <row r="192" spans="1:38" ht="14.5" x14ac:dyDescent="0.35">
      <c r="A192" s="28">
        <v>707</v>
      </c>
      <c r="B192" s="28"/>
      <c r="C192" s="44" t="s">
        <v>257</v>
      </c>
      <c r="D192" s="28" t="s">
        <v>194</v>
      </c>
      <c r="E192" s="29">
        <v>200645</v>
      </c>
      <c r="F192" s="30" t="s">
        <v>273</v>
      </c>
      <c r="G192" s="31">
        <v>5</v>
      </c>
      <c r="H192" s="31">
        <f t="shared" si="53"/>
        <v>6.75</v>
      </c>
      <c r="I192" s="32">
        <v>33</v>
      </c>
      <c r="J192" s="32">
        <v>33</v>
      </c>
      <c r="K192" s="32">
        <v>0.5</v>
      </c>
      <c r="L192" s="32"/>
      <c r="M192" s="32">
        <v>0.5</v>
      </c>
      <c r="N192" s="33"/>
      <c r="O192" s="33"/>
      <c r="P192" s="33"/>
      <c r="Q192" s="32"/>
      <c r="R192" s="32"/>
      <c r="S192" s="32"/>
      <c r="T192" s="32"/>
      <c r="U192" s="31">
        <v>6</v>
      </c>
      <c r="V192" s="31"/>
      <c r="W192" s="31">
        <v>3</v>
      </c>
      <c r="X192" s="31"/>
      <c r="Y192" s="34">
        <v>9</v>
      </c>
      <c r="Z192" s="108">
        <v>2</v>
      </c>
      <c r="AA192" s="108">
        <v>0</v>
      </c>
      <c r="AB192" s="108">
        <v>1</v>
      </c>
      <c r="AC192" s="108">
        <v>0</v>
      </c>
      <c r="AD192" s="108">
        <f t="shared" si="49"/>
        <v>3</v>
      </c>
      <c r="AE192" s="108">
        <v>15</v>
      </c>
      <c r="AF192" s="108">
        <v>0</v>
      </c>
      <c r="AG192" s="160">
        <f t="shared" si="48"/>
        <v>22.5</v>
      </c>
      <c r="AH192" s="109">
        <f t="shared" si="54"/>
        <v>6.75</v>
      </c>
      <c r="AI192" s="34"/>
      <c r="AJ192" s="94"/>
      <c r="AK192" s="37">
        <f t="shared" si="56"/>
        <v>0</v>
      </c>
      <c r="AL192" s="37">
        <f t="shared" si="55"/>
        <v>0</v>
      </c>
    </row>
    <row r="193" spans="1:38" ht="14.5" x14ac:dyDescent="0.35">
      <c r="A193" s="28">
        <v>723</v>
      </c>
      <c r="B193" s="28"/>
      <c r="C193" s="44" t="s">
        <v>257</v>
      </c>
      <c r="D193" s="28" t="s">
        <v>194</v>
      </c>
      <c r="E193" s="29">
        <v>200645</v>
      </c>
      <c r="F193" s="30" t="s">
        <v>273</v>
      </c>
      <c r="G193" s="31">
        <v>5</v>
      </c>
      <c r="H193" s="31">
        <f t="shared" si="53"/>
        <v>6.75</v>
      </c>
      <c r="I193" s="32">
        <v>33</v>
      </c>
      <c r="J193" s="32">
        <v>33</v>
      </c>
      <c r="K193" s="32">
        <v>0.5</v>
      </c>
      <c r="L193" s="32"/>
      <c r="M193" s="32">
        <v>0.5</v>
      </c>
      <c r="N193" s="33"/>
      <c r="O193" s="33"/>
      <c r="P193" s="33"/>
      <c r="Q193" s="32"/>
      <c r="R193" s="32"/>
      <c r="S193" s="32"/>
      <c r="T193" s="32"/>
      <c r="U193" s="31">
        <v>6</v>
      </c>
      <c r="V193" s="31"/>
      <c r="W193" s="31">
        <v>3</v>
      </c>
      <c r="X193" s="31"/>
      <c r="Y193" s="34">
        <v>9</v>
      </c>
      <c r="Z193" s="108">
        <v>2</v>
      </c>
      <c r="AA193" s="108">
        <v>0</v>
      </c>
      <c r="AB193" s="108">
        <v>1</v>
      </c>
      <c r="AC193" s="108">
        <v>0</v>
      </c>
      <c r="AD193" s="108">
        <f t="shared" si="49"/>
        <v>3</v>
      </c>
      <c r="AE193" s="108">
        <v>15</v>
      </c>
      <c r="AF193" s="108">
        <v>0</v>
      </c>
      <c r="AG193" s="160">
        <f t="shared" si="48"/>
        <v>22.5</v>
      </c>
      <c r="AH193" s="109">
        <f t="shared" si="54"/>
        <v>6.75</v>
      </c>
      <c r="AI193" s="34"/>
      <c r="AJ193" s="94"/>
      <c r="AK193" s="37">
        <f t="shared" si="56"/>
        <v>0</v>
      </c>
      <c r="AL193" s="37">
        <f t="shared" si="55"/>
        <v>0</v>
      </c>
    </row>
    <row r="194" spans="1:38" ht="14.5" x14ac:dyDescent="0.35">
      <c r="A194" s="28">
        <v>715</v>
      </c>
      <c r="B194" s="28"/>
      <c r="C194" s="28" t="s">
        <v>257</v>
      </c>
      <c r="D194" s="28" t="s">
        <v>218</v>
      </c>
      <c r="E194" s="29">
        <v>200610</v>
      </c>
      <c r="F194" s="30" t="s">
        <v>274</v>
      </c>
      <c r="G194" s="31">
        <v>5</v>
      </c>
      <c r="H194" s="31">
        <f t="shared" si="53"/>
        <v>13.5</v>
      </c>
      <c r="I194" s="32"/>
      <c r="J194" s="32"/>
      <c r="K194" s="32"/>
      <c r="L194" s="32"/>
      <c r="M194" s="32"/>
      <c r="N194" s="33"/>
      <c r="O194" s="33">
        <v>30</v>
      </c>
      <c r="P194" s="33">
        <v>30</v>
      </c>
      <c r="Q194" s="32">
        <v>1</v>
      </c>
      <c r="R194" s="32"/>
      <c r="S194" s="32">
        <v>1</v>
      </c>
      <c r="T194" s="32"/>
      <c r="U194" s="31">
        <v>4.5</v>
      </c>
      <c r="V194" s="31"/>
      <c r="W194" s="31">
        <v>4.5</v>
      </c>
      <c r="X194" s="31"/>
      <c r="Y194" s="34">
        <v>9</v>
      </c>
      <c r="Z194" s="108">
        <v>1.5</v>
      </c>
      <c r="AA194" s="108">
        <v>0</v>
      </c>
      <c r="AB194" s="108">
        <v>1.5</v>
      </c>
      <c r="AC194" s="108">
        <v>0</v>
      </c>
      <c r="AD194" s="108">
        <f t="shared" si="49"/>
        <v>3</v>
      </c>
      <c r="AE194" s="108">
        <v>15</v>
      </c>
      <c r="AF194" s="108">
        <v>0</v>
      </c>
      <c r="AG194" s="160">
        <f t="shared" si="48"/>
        <v>45</v>
      </c>
      <c r="AH194" s="109">
        <f t="shared" si="54"/>
        <v>13.5</v>
      </c>
      <c r="AI194" s="35"/>
      <c r="AJ194" s="36"/>
      <c r="AK194" s="37">
        <f t="shared" si="56"/>
        <v>0</v>
      </c>
      <c r="AL194" s="37">
        <f t="shared" si="55"/>
        <v>0</v>
      </c>
    </row>
    <row r="195" spans="1:38" ht="14.5" x14ac:dyDescent="0.35">
      <c r="A195" s="71">
        <v>1004</v>
      </c>
      <c r="B195" s="71"/>
      <c r="C195" s="71" t="s">
        <v>257</v>
      </c>
      <c r="D195" s="71" t="s">
        <v>218</v>
      </c>
      <c r="E195" s="72">
        <v>200610</v>
      </c>
      <c r="F195" s="73" t="s">
        <v>274</v>
      </c>
      <c r="G195" s="68">
        <v>5</v>
      </c>
      <c r="H195" s="68">
        <f t="shared" si="53"/>
        <v>0</v>
      </c>
      <c r="I195" s="32"/>
      <c r="J195" s="32"/>
      <c r="K195" s="32"/>
      <c r="L195" s="32"/>
      <c r="M195" s="32"/>
      <c r="N195" s="33"/>
      <c r="O195" s="33">
        <v>30</v>
      </c>
      <c r="P195" s="33">
        <v>30</v>
      </c>
      <c r="Q195" s="32">
        <v>0</v>
      </c>
      <c r="R195" s="32"/>
      <c r="S195" s="32">
        <v>1</v>
      </c>
      <c r="T195" s="32"/>
      <c r="U195" s="31">
        <v>4.5</v>
      </c>
      <c r="V195" s="31"/>
      <c r="W195" s="31">
        <v>4.5</v>
      </c>
      <c r="X195" s="31"/>
      <c r="Y195" s="34">
        <v>9</v>
      </c>
      <c r="Z195" s="108">
        <v>1.5</v>
      </c>
      <c r="AA195" s="108">
        <v>0</v>
      </c>
      <c r="AB195" s="108">
        <v>1.5</v>
      </c>
      <c r="AC195" s="108">
        <v>0</v>
      </c>
      <c r="AD195" s="108">
        <f t="shared" si="49"/>
        <v>3</v>
      </c>
      <c r="AE195" s="108">
        <v>15</v>
      </c>
      <c r="AF195" s="108">
        <v>0</v>
      </c>
      <c r="AG195" s="160">
        <f t="shared" si="48"/>
        <v>22.5</v>
      </c>
      <c r="AH195" s="109">
        <f t="shared" si="54"/>
        <v>0</v>
      </c>
      <c r="AI195" s="35"/>
      <c r="AJ195" s="36"/>
      <c r="AK195" s="37">
        <f t="shared" si="56"/>
        <v>6.75</v>
      </c>
      <c r="AL195" s="37">
        <f t="shared" si="55"/>
        <v>0</v>
      </c>
    </row>
    <row r="196" spans="1:38" ht="14.5" x14ac:dyDescent="0.35">
      <c r="A196" s="28">
        <v>715</v>
      </c>
      <c r="B196" s="28"/>
      <c r="C196" s="28" t="s">
        <v>257</v>
      </c>
      <c r="D196" s="28" t="s">
        <v>218</v>
      </c>
      <c r="E196" s="29">
        <v>200611</v>
      </c>
      <c r="F196" s="30" t="s">
        <v>275</v>
      </c>
      <c r="G196" s="31">
        <v>5</v>
      </c>
      <c r="H196" s="31">
        <f t="shared" si="53"/>
        <v>13.5</v>
      </c>
      <c r="I196" s="32"/>
      <c r="J196" s="32"/>
      <c r="K196" s="32"/>
      <c r="L196" s="32"/>
      <c r="M196" s="32"/>
      <c r="N196" s="33"/>
      <c r="O196" s="33">
        <v>22</v>
      </c>
      <c r="P196" s="33">
        <v>22</v>
      </c>
      <c r="Q196" s="32">
        <v>1</v>
      </c>
      <c r="R196" s="32"/>
      <c r="S196" s="32">
        <v>1</v>
      </c>
      <c r="T196" s="32"/>
      <c r="U196" s="31">
        <v>6</v>
      </c>
      <c r="V196" s="31"/>
      <c r="W196" s="31">
        <v>3</v>
      </c>
      <c r="X196" s="31"/>
      <c r="Y196" s="34">
        <v>9</v>
      </c>
      <c r="Z196" s="108">
        <v>2</v>
      </c>
      <c r="AA196" s="108">
        <v>0</v>
      </c>
      <c r="AB196" s="108">
        <v>1</v>
      </c>
      <c r="AC196" s="108">
        <v>0</v>
      </c>
      <c r="AD196" s="108">
        <f t="shared" si="49"/>
        <v>3</v>
      </c>
      <c r="AE196" s="108">
        <v>15</v>
      </c>
      <c r="AF196" s="108">
        <v>0</v>
      </c>
      <c r="AG196" s="160">
        <f t="shared" si="48"/>
        <v>45</v>
      </c>
      <c r="AH196" s="109">
        <f t="shared" si="54"/>
        <v>13.5</v>
      </c>
      <c r="AI196" s="35"/>
      <c r="AJ196" s="36"/>
      <c r="AK196" s="37">
        <f t="shared" si="56"/>
        <v>0</v>
      </c>
      <c r="AL196" s="37">
        <f t="shared" si="55"/>
        <v>0</v>
      </c>
    </row>
    <row r="197" spans="1:38" ht="14.5" x14ac:dyDescent="0.35">
      <c r="A197" s="28">
        <v>749</v>
      </c>
      <c r="B197" s="28"/>
      <c r="C197" s="28" t="s">
        <v>257</v>
      </c>
      <c r="D197" s="28" t="s">
        <v>218</v>
      </c>
      <c r="E197" s="29">
        <v>200612</v>
      </c>
      <c r="F197" s="30" t="s">
        <v>276</v>
      </c>
      <c r="G197" s="31">
        <v>5</v>
      </c>
      <c r="H197" s="31">
        <f t="shared" si="53"/>
        <v>6.75</v>
      </c>
      <c r="I197" s="32"/>
      <c r="J197" s="32"/>
      <c r="K197" s="32"/>
      <c r="L197" s="32"/>
      <c r="M197" s="32"/>
      <c r="N197" s="33"/>
      <c r="O197" s="33">
        <v>19</v>
      </c>
      <c r="P197" s="33">
        <v>19</v>
      </c>
      <c r="Q197" s="32">
        <v>0.5</v>
      </c>
      <c r="R197" s="32"/>
      <c r="S197" s="32">
        <v>0.5</v>
      </c>
      <c r="T197" s="32"/>
      <c r="U197" s="31">
        <v>6</v>
      </c>
      <c r="V197" s="31"/>
      <c r="W197" s="31">
        <v>3</v>
      </c>
      <c r="X197" s="31"/>
      <c r="Y197" s="34">
        <v>9</v>
      </c>
      <c r="Z197" s="108">
        <v>2</v>
      </c>
      <c r="AA197" s="108">
        <v>0</v>
      </c>
      <c r="AB197" s="108">
        <v>1</v>
      </c>
      <c r="AC197" s="108">
        <v>0</v>
      </c>
      <c r="AD197" s="108">
        <f t="shared" si="49"/>
        <v>3</v>
      </c>
      <c r="AE197" s="108">
        <v>15</v>
      </c>
      <c r="AF197" s="108">
        <v>0</v>
      </c>
      <c r="AG197" s="160">
        <f t="shared" si="48"/>
        <v>22.5</v>
      </c>
      <c r="AH197" s="109">
        <f t="shared" si="54"/>
        <v>6.75</v>
      </c>
      <c r="AI197" s="83"/>
      <c r="AJ197" s="94"/>
      <c r="AK197" s="37">
        <f t="shared" si="56"/>
        <v>0</v>
      </c>
      <c r="AL197" s="37">
        <f t="shared" si="55"/>
        <v>0</v>
      </c>
    </row>
    <row r="198" spans="1:38" ht="14.5" x14ac:dyDescent="0.35">
      <c r="A198" s="28">
        <v>715</v>
      </c>
      <c r="B198" s="28"/>
      <c r="C198" s="28" t="s">
        <v>257</v>
      </c>
      <c r="D198" s="28" t="s">
        <v>218</v>
      </c>
      <c r="E198" s="29">
        <v>200612</v>
      </c>
      <c r="F198" s="30" t="s">
        <v>276</v>
      </c>
      <c r="G198" s="31">
        <v>5</v>
      </c>
      <c r="H198" s="31">
        <f t="shared" si="53"/>
        <v>6.75</v>
      </c>
      <c r="I198" s="32"/>
      <c r="J198" s="32"/>
      <c r="K198" s="32"/>
      <c r="L198" s="32"/>
      <c r="M198" s="32"/>
      <c r="N198" s="33"/>
      <c r="O198" s="33">
        <v>19</v>
      </c>
      <c r="P198" s="33">
        <v>19</v>
      </c>
      <c r="Q198" s="32">
        <v>0.5</v>
      </c>
      <c r="R198" s="32"/>
      <c r="S198" s="32">
        <v>0.5</v>
      </c>
      <c r="T198" s="32"/>
      <c r="U198" s="31">
        <v>6</v>
      </c>
      <c r="V198" s="31"/>
      <c r="W198" s="31">
        <v>3</v>
      </c>
      <c r="X198" s="31"/>
      <c r="Y198" s="34">
        <v>9</v>
      </c>
      <c r="Z198" s="108">
        <v>2</v>
      </c>
      <c r="AA198" s="108">
        <v>0</v>
      </c>
      <c r="AB198" s="108">
        <v>1</v>
      </c>
      <c r="AC198" s="108">
        <v>0</v>
      </c>
      <c r="AD198" s="108">
        <f t="shared" si="49"/>
        <v>3</v>
      </c>
      <c r="AE198" s="108">
        <v>15</v>
      </c>
      <c r="AF198" s="108">
        <v>0</v>
      </c>
      <c r="AG198" s="160">
        <f t="shared" si="48"/>
        <v>22.5</v>
      </c>
      <c r="AH198" s="109">
        <f t="shared" si="54"/>
        <v>6.75</v>
      </c>
      <c r="AI198" s="83"/>
      <c r="AJ198" s="94"/>
      <c r="AK198" s="37">
        <f t="shared" si="56"/>
        <v>0</v>
      </c>
      <c r="AL198" s="37">
        <f t="shared" si="55"/>
        <v>0</v>
      </c>
    </row>
    <row r="199" spans="1:38" ht="14.5" x14ac:dyDescent="0.35">
      <c r="A199" s="28">
        <v>715</v>
      </c>
      <c r="B199" s="28"/>
      <c r="C199" s="28" t="s">
        <v>257</v>
      </c>
      <c r="D199" s="28" t="s">
        <v>218</v>
      </c>
      <c r="E199" s="29">
        <v>200644</v>
      </c>
      <c r="F199" s="30" t="s">
        <v>277</v>
      </c>
      <c r="G199" s="31">
        <v>5</v>
      </c>
      <c r="H199" s="31">
        <f t="shared" si="53"/>
        <v>6.75</v>
      </c>
      <c r="I199" s="32"/>
      <c r="J199" s="32"/>
      <c r="K199" s="32"/>
      <c r="L199" s="32"/>
      <c r="M199" s="32"/>
      <c r="N199" s="33"/>
      <c r="O199" s="33">
        <v>27</v>
      </c>
      <c r="P199" s="33">
        <v>27</v>
      </c>
      <c r="Q199" s="32">
        <v>0.5</v>
      </c>
      <c r="R199" s="32"/>
      <c r="S199" s="32">
        <v>0.5</v>
      </c>
      <c r="T199" s="32"/>
      <c r="U199" s="31">
        <v>6</v>
      </c>
      <c r="V199" s="31"/>
      <c r="W199" s="31">
        <v>3</v>
      </c>
      <c r="X199" s="31"/>
      <c r="Y199" s="34">
        <v>9</v>
      </c>
      <c r="Z199" s="108">
        <v>2</v>
      </c>
      <c r="AA199" s="108">
        <v>0</v>
      </c>
      <c r="AB199" s="108">
        <v>1</v>
      </c>
      <c r="AC199" s="108">
        <v>0</v>
      </c>
      <c r="AD199" s="108">
        <f t="shared" si="49"/>
        <v>3</v>
      </c>
      <c r="AE199" s="108">
        <v>15</v>
      </c>
      <c r="AF199" s="108">
        <v>0</v>
      </c>
      <c r="AG199" s="160">
        <f t="shared" si="48"/>
        <v>22.5</v>
      </c>
      <c r="AH199" s="109">
        <f t="shared" si="54"/>
        <v>6.75</v>
      </c>
      <c r="AI199" s="35"/>
      <c r="AJ199" s="36"/>
      <c r="AK199" s="37">
        <f t="shared" si="56"/>
        <v>0</v>
      </c>
      <c r="AL199" s="37">
        <f t="shared" si="55"/>
        <v>0</v>
      </c>
    </row>
    <row r="200" spans="1:38" ht="14.5" x14ac:dyDescent="0.35">
      <c r="A200" s="71">
        <v>1004</v>
      </c>
      <c r="B200" s="71"/>
      <c r="C200" s="71" t="s">
        <v>257</v>
      </c>
      <c r="D200" s="71" t="s">
        <v>218</v>
      </c>
      <c r="E200" s="72">
        <v>200644</v>
      </c>
      <c r="F200" s="73" t="s">
        <v>277</v>
      </c>
      <c r="G200" s="68">
        <v>5</v>
      </c>
      <c r="H200" s="68">
        <f t="shared" si="53"/>
        <v>0</v>
      </c>
      <c r="I200" s="32"/>
      <c r="J200" s="32"/>
      <c r="K200" s="32"/>
      <c r="L200" s="32"/>
      <c r="M200" s="32"/>
      <c r="N200" s="33"/>
      <c r="O200" s="33">
        <v>27</v>
      </c>
      <c r="P200" s="33">
        <v>27</v>
      </c>
      <c r="Q200" s="32">
        <v>0.5</v>
      </c>
      <c r="R200" s="32"/>
      <c r="S200" s="32">
        <v>0.5</v>
      </c>
      <c r="T200" s="32"/>
      <c r="U200" s="32">
        <v>6</v>
      </c>
      <c r="V200" s="32"/>
      <c r="W200" s="32">
        <v>3</v>
      </c>
      <c r="X200" s="32"/>
      <c r="Y200" s="47">
        <v>9</v>
      </c>
      <c r="Z200" s="108">
        <v>2</v>
      </c>
      <c r="AA200" s="108">
        <v>0</v>
      </c>
      <c r="AB200" s="108">
        <v>1</v>
      </c>
      <c r="AC200" s="108">
        <v>0</v>
      </c>
      <c r="AD200" s="108">
        <f t="shared" si="49"/>
        <v>3</v>
      </c>
      <c r="AE200" s="108">
        <v>15</v>
      </c>
      <c r="AF200" s="108">
        <v>0</v>
      </c>
      <c r="AG200" s="160">
        <f t="shared" si="48"/>
        <v>22.5</v>
      </c>
      <c r="AH200" s="109">
        <f t="shared" si="54"/>
        <v>0</v>
      </c>
      <c r="AI200" s="48"/>
      <c r="AJ200" s="49"/>
      <c r="AK200" s="37">
        <f t="shared" si="56"/>
        <v>6.75</v>
      </c>
      <c r="AL200" s="37">
        <f t="shared" si="55"/>
        <v>0</v>
      </c>
    </row>
    <row r="201" spans="1:38" ht="14.5" x14ac:dyDescent="0.35">
      <c r="A201" s="28">
        <v>715</v>
      </c>
      <c r="B201" s="28"/>
      <c r="C201" s="28" t="s">
        <v>257</v>
      </c>
      <c r="D201" s="28" t="s">
        <v>218</v>
      </c>
      <c r="E201" s="29">
        <v>200617</v>
      </c>
      <c r="F201" s="30" t="s">
        <v>278</v>
      </c>
      <c r="G201" s="31">
        <v>5</v>
      </c>
      <c r="H201" s="31">
        <f t="shared" si="53"/>
        <v>13.5</v>
      </c>
      <c r="I201" s="32"/>
      <c r="J201" s="32"/>
      <c r="K201" s="32"/>
      <c r="L201" s="32"/>
      <c r="M201" s="32"/>
      <c r="N201" s="33"/>
      <c r="O201" s="33">
        <v>12</v>
      </c>
      <c r="P201" s="33">
        <v>12</v>
      </c>
      <c r="Q201" s="32">
        <v>1</v>
      </c>
      <c r="R201" s="32"/>
      <c r="S201" s="32">
        <v>1</v>
      </c>
      <c r="T201" s="32"/>
      <c r="U201" s="31">
        <v>6</v>
      </c>
      <c r="V201" s="31"/>
      <c r="W201" s="31">
        <v>3</v>
      </c>
      <c r="X201" s="31"/>
      <c r="Y201" s="34">
        <v>9</v>
      </c>
      <c r="Z201" s="108">
        <v>2</v>
      </c>
      <c r="AA201" s="108">
        <v>0</v>
      </c>
      <c r="AB201" s="108">
        <v>1</v>
      </c>
      <c r="AC201" s="108">
        <v>0</v>
      </c>
      <c r="AD201" s="108">
        <f t="shared" si="49"/>
        <v>3</v>
      </c>
      <c r="AE201" s="108">
        <v>15</v>
      </c>
      <c r="AF201" s="108">
        <v>0</v>
      </c>
      <c r="AG201" s="160">
        <f t="shared" si="48"/>
        <v>45</v>
      </c>
      <c r="AH201" s="109">
        <f t="shared" si="54"/>
        <v>13.5</v>
      </c>
      <c r="AI201" s="35"/>
      <c r="AJ201" s="36"/>
      <c r="AK201" s="37">
        <f t="shared" si="56"/>
        <v>0</v>
      </c>
      <c r="AL201" s="37">
        <f t="shared" si="55"/>
        <v>0</v>
      </c>
    </row>
    <row r="202" spans="1:38" ht="14.5" x14ac:dyDescent="0.35">
      <c r="A202" s="28">
        <v>715</v>
      </c>
      <c r="B202" s="28"/>
      <c r="C202" s="28" t="s">
        <v>257</v>
      </c>
      <c r="D202" s="28" t="s">
        <v>218</v>
      </c>
      <c r="E202" s="29">
        <v>200618</v>
      </c>
      <c r="F202" s="30" t="s">
        <v>279</v>
      </c>
      <c r="G202" s="31">
        <v>5</v>
      </c>
      <c r="H202" s="31">
        <f t="shared" si="53"/>
        <v>13.5</v>
      </c>
      <c r="I202" s="32"/>
      <c r="J202" s="32"/>
      <c r="K202" s="32"/>
      <c r="L202" s="32"/>
      <c r="M202" s="32"/>
      <c r="N202" s="33"/>
      <c r="O202" s="33">
        <v>13</v>
      </c>
      <c r="P202" s="33">
        <v>13</v>
      </c>
      <c r="Q202" s="32">
        <v>1</v>
      </c>
      <c r="R202" s="32"/>
      <c r="S202" s="32">
        <v>1</v>
      </c>
      <c r="T202" s="32"/>
      <c r="U202" s="31">
        <v>6</v>
      </c>
      <c r="V202" s="31"/>
      <c r="W202" s="31">
        <v>3</v>
      </c>
      <c r="X202" s="31"/>
      <c r="Y202" s="34">
        <v>9</v>
      </c>
      <c r="Z202" s="108">
        <v>2</v>
      </c>
      <c r="AA202" s="108">
        <v>0</v>
      </c>
      <c r="AB202" s="108">
        <v>1</v>
      </c>
      <c r="AC202" s="108">
        <v>0</v>
      </c>
      <c r="AD202" s="108">
        <f t="shared" si="49"/>
        <v>3</v>
      </c>
      <c r="AE202" s="108">
        <v>15</v>
      </c>
      <c r="AF202" s="108">
        <v>0</v>
      </c>
      <c r="AG202" s="160">
        <f t="shared" si="48"/>
        <v>45</v>
      </c>
      <c r="AH202" s="109">
        <f t="shared" si="54"/>
        <v>13.5</v>
      </c>
      <c r="AI202" s="35"/>
      <c r="AJ202" s="36"/>
      <c r="AK202" s="37">
        <f t="shared" si="56"/>
        <v>0</v>
      </c>
      <c r="AL202" s="37">
        <f t="shared" si="55"/>
        <v>0</v>
      </c>
    </row>
    <row r="203" spans="1:38" ht="14.5" x14ac:dyDescent="0.35">
      <c r="A203" s="71">
        <v>1004</v>
      </c>
      <c r="B203" s="71"/>
      <c r="C203" s="71" t="s">
        <v>257</v>
      </c>
      <c r="D203" s="71" t="s">
        <v>218</v>
      </c>
      <c r="E203" s="72">
        <v>200619</v>
      </c>
      <c r="F203" s="73" t="s">
        <v>280</v>
      </c>
      <c r="G203" s="68">
        <v>5</v>
      </c>
      <c r="H203" s="68">
        <f t="shared" si="53"/>
        <v>0</v>
      </c>
      <c r="I203" s="32"/>
      <c r="J203" s="32"/>
      <c r="K203" s="32"/>
      <c r="L203" s="32"/>
      <c r="M203" s="32"/>
      <c r="N203" s="33"/>
      <c r="O203" s="33">
        <v>14</v>
      </c>
      <c r="P203" s="33">
        <v>14</v>
      </c>
      <c r="Q203" s="32">
        <v>1</v>
      </c>
      <c r="R203" s="32"/>
      <c r="S203" s="32">
        <v>1</v>
      </c>
      <c r="T203" s="32"/>
      <c r="U203" s="32">
        <v>6</v>
      </c>
      <c r="V203" s="32"/>
      <c r="W203" s="32">
        <v>3</v>
      </c>
      <c r="X203" s="32"/>
      <c r="Y203" s="47">
        <v>9</v>
      </c>
      <c r="Z203" s="108">
        <v>2</v>
      </c>
      <c r="AA203" s="108">
        <v>0</v>
      </c>
      <c r="AB203" s="108">
        <v>1</v>
      </c>
      <c r="AC203" s="108">
        <v>0</v>
      </c>
      <c r="AD203" s="108">
        <f t="shared" si="49"/>
        <v>3</v>
      </c>
      <c r="AE203" s="108">
        <v>15</v>
      </c>
      <c r="AF203" s="108">
        <v>0</v>
      </c>
      <c r="AG203" s="160">
        <f t="shared" si="48"/>
        <v>45</v>
      </c>
      <c r="AH203" s="109">
        <f t="shared" ref="AH203:AH219" si="57">IF(AND($A203&lt;&gt;1004,$A203&lt;&gt;915,$A203&lt;&gt;410),AG203*3/10,0)</f>
        <v>0</v>
      </c>
      <c r="AI203" s="48"/>
      <c r="AJ203" s="49"/>
      <c r="AK203" s="37">
        <f t="shared" si="56"/>
        <v>13.5</v>
      </c>
      <c r="AL203" s="37">
        <f t="shared" si="55"/>
        <v>0</v>
      </c>
    </row>
    <row r="204" spans="1:38" ht="14.5" x14ac:dyDescent="0.35">
      <c r="A204" s="38">
        <v>715</v>
      </c>
      <c r="B204" s="38"/>
      <c r="C204" s="38" t="s">
        <v>257</v>
      </c>
      <c r="D204" s="38" t="s">
        <v>218</v>
      </c>
      <c r="E204" s="39">
        <v>200621</v>
      </c>
      <c r="F204" s="93" t="s">
        <v>281</v>
      </c>
      <c r="G204" s="41">
        <v>5</v>
      </c>
      <c r="H204" s="31">
        <f t="shared" si="53"/>
        <v>13.5</v>
      </c>
      <c r="I204" s="32"/>
      <c r="J204" s="32"/>
      <c r="K204" s="42"/>
      <c r="L204" s="42"/>
      <c r="M204" s="42"/>
      <c r="N204" s="43"/>
      <c r="O204" s="43">
        <v>12</v>
      </c>
      <c r="P204" s="43">
        <v>12</v>
      </c>
      <c r="Q204" s="42">
        <v>1</v>
      </c>
      <c r="R204" s="42"/>
      <c r="S204" s="42">
        <v>1</v>
      </c>
      <c r="T204" s="43"/>
      <c r="U204" s="41">
        <v>6</v>
      </c>
      <c r="V204" s="41"/>
      <c r="W204" s="41">
        <v>3</v>
      </c>
      <c r="X204" s="41"/>
      <c r="Y204" s="34">
        <v>9</v>
      </c>
      <c r="Z204" s="108">
        <v>2</v>
      </c>
      <c r="AA204" s="108">
        <v>0</v>
      </c>
      <c r="AB204" s="108">
        <v>1</v>
      </c>
      <c r="AC204" s="108">
        <v>0</v>
      </c>
      <c r="AD204" s="108">
        <f t="shared" si="49"/>
        <v>3</v>
      </c>
      <c r="AE204" s="108">
        <v>15</v>
      </c>
      <c r="AF204" s="108">
        <v>0</v>
      </c>
      <c r="AG204" s="160">
        <f t="shared" si="48"/>
        <v>45</v>
      </c>
      <c r="AH204" s="109">
        <f t="shared" si="57"/>
        <v>13.5</v>
      </c>
      <c r="AI204" s="35"/>
      <c r="AJ204" s="36"/>
      <c r="AK204" s="37">
        <f t="shared" ref="AK204:AK218" si="58">IF($A204=1004,ROUND((((($K204+$Q204)*$U204)+(($L204+$R204)*$V204)+(($M204+$S204)*$W204)+(($N204+$T204)*$X204))*$G204)/10*3,2),0)</f>
        <v>0</v>
      </c>
      <c r="AL204" s="37">
        <f t="shared" si="55"/>
        <v>0</v>
      </c>
    </row>
    <row r="205" spans="1:38" ht="21.5" x14ac:dyDescent="0.35">
      <c r="A205" s="28">
        <v>715</v>
      </c>
      <c r="B205" s="28"/>
      <c r="C205" s="28" t="s">
        <v>257</v>
      </c>
      <c r="D205" s="28" t="s">
        <v>218</v>
      </c>
      <c r="E205" s="29">
        <v>200623</v>
      </c>
      <c r="F205" s="30" t="s">
        <v>282</v>
      </c>
      <c r="G205" s="31">
        <v>5</v>
      </c>
      <c r="H205" s="31">
        <f t="shared" si="53"/>
        <v>13.5</v>
      </c>
      <c r="I205" s="32"/>
      <c r="J205" s="32"/>
      <c r="K205" s="32"/>
      <c r="L205" s="32"/>
      <c r="M205" s="32"/>
      <c r="N205" s="33"/>
      <c r="O205" s="33">
        <v>13</v>
      </c>
      <c r="P205" s="33">
        <v>13</v>
      </c>
      <c r="Q205" s="32">
        <v>1</v>
      </c>
      <c r="R205" s="32"/>
      <c r="S205" s="32">
        <v>1</v>
      </c>
      <c r="T205" s="32"/>
      <c r="U205" s="31">
        <v>6</v>
      </c>
      <c r="V205" s="31"/>
      <c r="W205" s="31">
        <v>3</v>
      </c>
      <c r="X205" s="31"/>
      <c r="Y205" s="34">
        <v>9</v>
      </c>
      <c r="Z205" s="108">
        <v>2</v>
      </c>
      <c r="AA205" s="108">
        <v>0</v>
      </c>
      <c r="AB205" s="108">
        <v>1</v>
      </c>
      <c r="AC205" s="108">
        <v>0</v>
      </c>
      <c r="AD205" s="108">
        <f t="shared" si="49"/>
        <v>3</v>
      </c>
      <c r="AE205" s="108">
        <v>15</v>
      </c>
      <c r="AF205" s="108">
        <v>0</v>
      </c>
      <c r="AG205" s="160">
        <f t="shared" si="48"/>
        <v>45</v>
      </c>
      <c r="AH205" s="109">
        <f t="shared" si="57"/>
        <v>13.5</v>
      </c>
      <c r="AI205" s="35"/>
      <c r="AJ205" s="36"/>
      <c r="AK205" s="37">
        <f t="shared" si="58"/>
        <v>0</v>
      </c>
      <c r="AL205" s="37">
        <f t="shared" si="55"/>
        <v>0</v>
      </c>
    </row>
    <row r="206" spans="1:38" ht="14.5" x14ac:dyDescent="0.35">
      <c r="A206" s="71">
        <v>1004</v>
      </c>
      <c r="B206" s="71"/>
      <c r="C206" s="71" t="s">
        <v>257</v>
      </c>
      <c r="D206" s="71" t="s">
        <v>218</v>
      </c>
      <c r="E206" s="72">
        <v>200624</v>
      </c>
      <c r="F206" s="73" t="s">
        <v>283</v>
      </c>
      <c r="G206" s="68">
        <v>5</v>
      </c>
      <c r="H206" s="68">
        <f t="shared" si="53"/>
        <v>0</v>
      </c>
      <c r="I206" s="32"/>
      <c r="J206" s="32"/>
      <c r="K206" s="32"/>
      <c r="L206" s="32"/>
      <c r="M206" s="32"/>
      <c r="N206" s="33"/>
      <c r="O206" s="33"/>
      <c r="P206" s="33"/>
      <c r="Q206" s="32">
        <v>0</v>
      </c>
      <c r="R206" s="32"/>
      <c r="S206" s="32">
        <v>0</v>
      </c>
      <c r="T206" s="32"/>
      <c r="U206" s="32">
        <v>6</v>
      </c>
      <c r="V206" s="32"/>
      <c r="W206" s="32">
        <v>3</v>
      </c>
      <c r="X206" s="32"/>
      <c r="Y206" s="47">
        <v>9</v>
      </c>
      <c r="Z206" s="108">
        <v>2</v>
      </c>
      <c r="AA206" s="108">
        <v>0</v>
      </c>
      <c r="AB206" s="108">
        <v>1</v>
      </c>
      <c r="AC206" s="108">
        <v>0</v>
      </c>
      <c r="AD206" s="108">
        <f t="shared" si="49"/>
        <v>3</v>
      </c>
      <c r="AE206" s="108">
        <v>15</v>
      </c>
      <c r="AF206" s="108">
        <v>0</v>
      </c>
      <c r="AG206" s="160">
        <f t="shared" si="48"/>
        <v>0</v>
      </c>
      <c r="AH206" s="109">
        <f t="shared" si="57"/>
        <v>0</v>
      </c>
      <c r="AI206" s="48"/>
      <c r="AJ206" s="49" t="s">
        <v>394</v>
      </c>
      <c r="AK206" s="37">
        <f t="shared" si="58"/>
        <v>0</v>
      </c>
      <c r="AL206" s="37">
        <f t="shared" si="55"/>
        <v>0</v>
      </c>
    </row>
    <row r="207" spans="1:38" ht="14.5" x14ac:dyDescent="0.35">
      <c r="A207" s="71">
        <v>1004</v>
      </c>
      <c r="B207" s="71"/>
      <c r="C207" s="71" t="s">
        <v>257</v>
      </c>
      <c r="D207" s="71" t="s">
        <v>218</v>
      </c>
      <c r="E207" s="72">
        <v>200653</v>
      </c>
      <c r="F207" s="73" t="s">
        <v>284</v>
      </c>
      <c r="G207" s="68">
        <v>5</v>
      </c>
      <c r="H207" s="68">
        <f t="shared" si="53"/>
        <v>0</v>
      </c>
      <c r="I207" s="32"/>
      <c r="J207" s="32"/>
      <c r="K207" s="32"/>
      <c r="L207" s="32"/>
      <c r="M207" s="32"/>
      <c r="N207" s="33"/>
      <c r="O207" s="33">
        <v>19</v>
      </c>
      <c r="P207" s="33">
        <v>19</v>
      </c>
      <c r="Q207" s="32">
        <v>1</v>
      </c>
      <c r="R207" s="32"/>
      <c r="S207" s="32">
        <v>1</v>
      </c>
      <c r="T207" s="32"/>
      <c r="U207" s="32">
        <v>6</v>
      </c>
      <c r="V207" s="32"/>
      <c r="W207" s="32">
        <v>3</v>
      </c>
      <c r="X207" s="32"/>
      <c r="Y207" s="47">
        <v>9</v>
      </c>
      <c r="Z207" s="108">
        <v>2</v>
      </c>
      <c r="AA207" s="108">
        <v>0</v>
      </c>
      <c r="AB207" s="108">
        <v>1</v>
      </c>
      <c r="AC207" s="108">
        <v>0</v>
      </c>
      <c r="AD207" s="108">
        <f t="shared" si="49"/>
        <v>3</v>
      </c>
      <c r="AE207" s="108">
        <v>15</v>
      </c>
      <c r="AF207" s="108">
        <v>0</v>
      </c>
      <c r="AG207" s="160">
        <f t="shared" si="48"/>
        <v>45</v>
      </c>
      <c r="AH207" s="109">
        <f t="shared" si="57"/>
        <v>0</v>
      </c>
      <c r="AI207" s="48"/>
      <c r="AJ207" s="49"/>
      <c r="AK207" s="37">
        <f t="shared" si="58"/>
        <v>13.5</v>
      </c>
      <c r="AL207" s="37">
        <f t="shared" si="55"/>
        <v>0</v>
      </c>
    </row>
    <row r="208" spans="1:38" ht="14.5" x14ac:dyDescent="0.35">
      <c r="A208" s="71">
        <v>1004</v>
      </c>
      <c r="B208" s="71"/>
      <c r="C208" s="71" t="s">
        <v>257</v>
      </c>
      <c r="D208" s="71" t="s">
        <v>218</v>
      </c>
      <c r="E208" s="72">
        <v>200646</v>
      </c>
      <c r="F208" s="96" t="s">
        <v>285</v>
      </c>
      <c r="G208" s="68">
        <v>5</v>
      </c>
      <c r="H208" s="68">
        <f t="shared" si="53"/>
        <v>0</v>
      </c>
      <c r="I208" s="32"/>
      <c r="J208" s="32"/>
      <c r="K208" s="32"/>
      <c r="L208" s="32"/>
      <c r="M208" s="32"/>
      <c r="N208" s="33"/>
      <c r="O208" s="33">
        <v>8</v>
      </c>
      <c r="P208" s="33">
        <v>8</v>
      </c>
      <c r="Q208" s="32">
        <v>1</v>
      </c>
      <c r="R208" s="32"/>
      <c r="S208" s="32">
        <v>1</v>
      </c>
      <c r="T208" s="32"/>
      <c r="U208" s="32">
        <v>6</v>
      </c>
      <c r="V208" s="32"/>
      <c r="W208" s="32">
        <v>3</v>
      </c>
      <c r="X208" s="32"/>
      <c r="Y208" s="47">
        <v>9</v>
      </c>
      <c r="Z208" s="108">
        <v>2</v>
      </c>
      <c r="AA208" s="108">
        <v>0</v>
      </c>
      <c r="AB208" s="108">
        <v>1</v>
      </c>
      <c r="AC208" s="108">
        <v>0</v>
      </c>
      <c r="AD208" s="108">
        <f t="shared" si="49"/>
        <v>3</v>
      </c>
      <c r="AE208" s="108">
        <v>15</v>
      </c>
      <c r="AF208" s="108">
        <v>0</v>
      </c>
      <c r="AG208" s="160">
        <f t="shared" si="48"/>
        <v>45</v>
      </c>
      <c r="AH208" s="109">
        <f t="shared" si="57"/>
        <v>0</v>
      </c>
      <c r="AI208" s="83"/>
      <c r="AJ208" s="49"/>
      <c r="AK208" s="37">
        <f t="shared" si="58"/>
        <v>13.5</v>
      </c>
      <c r="AL208" s="37">
        <f t="shared" si="55"/>
        <v>0</v>
      </c>
    </row>
    <row r="209" spans="1:38" ht="14.5" x14ac:dyDescent="0.35">
      <c r="A209" s="28">
        <v>715</v>
      </c>
      <c r="B209" s="28"/>
      <c r="C209" s="28" t="s">
        <v>257</v>
      </c>
      <c r="D209" s="28" t="s">
        <v>218</v>
      </c>
      <c r="E209" s="29">
        <v>200629</v>
      </c>
      <c r="F209" s="30" t="s">
        <v>286</v>
      </c>
      <c r="G209" s="31">
        <v>5</v>
      </c>
      <c r="H209" s="32">
        <f t="shared" si="53"/>
        <v>13.5</v>
      </c>
      <c r="I209" s="32"/>
      <c r="J209" s="32"/>
      <c r="K209" s="32"/>
      <c r="L209" s="32"/>
      <c r="M209" s="32"/>
      <c r="N209" s="33"/>
      <c r="O209" s="33">
        <v>7</v>
      </c>
      <c r="P209" s="33">
        <v>7</v>
      </c>
      <c r="Q209" s="32">
        <v>1</v>
      </c>
      <c r="R209" s="32"/>
      <c r="S209" s="32">
        <v>1</v>
      </c>
      <c r="T209" s="32"/>
      <c r="U209" s="31">
        <v>6</v>
      </c>
      <c r="V209" s="31"/>
      <c r="W209" s="31">
        <v>3</v>
      </c>
      <c r="X209" s="31"/>
      <c r="Y209" s="34">
        <v>9</v>
      </c>
      <c r="Z209" s="108">
        <v>2</v>
      </c>
      <c r="AA209" s="108">
        <v>0</v>
      </c>
      <c r="AB209" s="108">
        <v>1</v>
      </c>
      <c r="AC209" s="108">
        <v>0</v>
      </c>
      <c r="AD209" s="108">
        <f t="shared" si="49"/>
        <v>3</v>
      </c>
      <c r="AE209" s="108">
        <v>15</v>
      </c>
      <c r="AF209" s="108">
        <v>0</v>
      </c>
      <c r="AG209" s="160">
        <f t="shared" si="48"/>
        <v>45</v>
      </c>
      <c r="AH209" s="109">
        <f t="shared" si="57"/>
        <v>13.5</v>
      </c>
      <c r="AI209" s="35"/>
      <c r="AJ209" s="49"/>
      <c r="AK209" s="37">
        <f t="shared" si="58"/>
        <v>0</v>
      </c>
      <c r="AL209" s="37">
        <f t="shared" si="55"/>
        <v>0</v>
      </c>
    </row>
    <row r="210" spans="1:38" ht="14.5" x14ac:dyDescent="0.35">
      <c r="A210" s="71">
        <v>1004</v>
      </c>
      <c r="B210" s="71"/>
      <c r="C210" s="71" t="s">
        <v>257</v>
      </c>
      <c r="D210" s="71" t="s">
        <v>218</v>
      </c>
      <c r="E210" s="72">
        <v>200631</v>
      </c>
      <c r="F210" s="73" t="s">
        <v>287</v>
      </c>
      <c r="G210" s="68">
        <v>5</v>
      </c>
      <c r="H210" s="68">
        <f t="shared" si="53"/>
        <v>0</v>
      </c>
      <c r="I210" s="32"/>
      <c r="J210" s="32"/>
      <c r="K210" s="32"/>
      <c r="L210" s="32"/>
      <c r="M210" s="32"/>
      <c r="N210" s="33"/>
      <c r="O210" s="33"/>
      <c r="P210" s="33"/>
      <c r="Q210" s="32">
        <v>1</v>
      </c>
      <c r="R210" s="32"/>
      <c r="S210" s="32">
        <v>1</v>
      </c>
      <c r="T210" s="32"/>
      <c r="U210" s="32">
        <v>6</v>
      </c>
      <c r="V210" s="32"/>
      <c r="W210" s="32">
        <v>3</v>
      </c>
      <c r="X210" s="32"/>
      <c r="Y210" s="47">
        <v>9</v>
      </c>
      <c r="Z210" s="108">
        <v>2</v>
      </c>
      <c r="AA210" s="108">
        <v>0</v>
      </c>
      <c r="AB210" s="108">
        <v>1</v>
      </c>
      <c r="AC210" s="108">
        <v>0</v>
      </c>
      <c r="AD210" s="108">
        <f t="shared" si="49"/>
        <v>3</v>
      </c>
      <c r="AE210" s="108">
        <v>15</v>
      </c>
      <c r="AF210" s="108">
        <v>0</v>
      </c>
      <c r="AG210" s="160">
        <f t="shared" si="48"/>
        <v>45</v>
      </c>
      <c r="AH210" s="109">
        <f t="shared" si="57"/>
        <v>0</v>
      </c>
      <c r="AI210" s="83"/>
      <c r="AJ210" s="49" t="s">
        <v>406</v>
      </c>
      <c r="AK210" s="37">
        <f t="shared" si="58"/>
        <v>13.5</v>
      </c>
      <c r="AL210" s="37">
        <f t="shared" si="55"/>
        <v>0</v>
      </c>
    </row>
    <row r="211" spans="1:38" ht="14.5" x14ac:dyDescent="0.35">
      <c r="A211" s="28">
        <v>715</v>
      </c>
      <c r="B211" s="28"/>
      <c r="C211" s="28" t="s">
        <v>257</v>
      </c>
      <c r="D211" s="28" t="s">
        <v>218</v>
      </c>
      <c r="E211" s="29">
        <v>200654</v>
      </c>
      <c r="F211" s="30" t="s">
        <v>356</v>
      </c>
      <c r="G211" s="31">
        <v>5</v>
      </c>
      <c r="H211" s="31">
        <f t="shared" si="53"/>
        <v>13.5</v>
      </c>
      <c r="I211" s="32"/>
      <c r="J211" s="32"/>
      <c r="K211" s="32"/>
      <c r="L211" s="32"/>
      <c r="M211" s="32"/>
      <c r="N211" s="33"/>
      <c r="O211" s="33">
        <v>8</v>
      </c>
      <c r="P211" s="33">
        <v>8</v>
      </c>
      <c r="Q211" s="32">
        <v>1</v>
      </c>
      <c r="R211" s="32"/>
      <c r="S211" s="32">
        <v>1</v>
      </c>
      <c r="T211" s="32"/>
      <c r="U211" s="31">
        <v>6</v>
      </c>
      <c r="V211" s="31"/>
      <c r="W211" s="31">
        <v>3</v>
      </c>
      <c r="X211" s="31"/>
      <c r="Y211" s="34">
        <v>9</v>
      </c>
      <c r="Z211" s="108">
        <v>2</v>
      </c>
      <c r="AA211" s="108">
        <v>0</v>
      </c>
      <c r="AB211" s="108">
        <v>1</v>
      </c>
      <c r="AC211" s="108">
        <v>0</v>
      </c>
      <c r="AD211" s="108">
        <f t="shared" si="49"/>
        <v>3</v>
      </c>
      <c r="AE211" s="108">
        <v>15</v>
      </c>
      <c r="AF211" s="108">
        <v>0</v>
      </c>
      <c r="AG211" s="160">
        <f t="shared" si="48"/>
        <v>45</v>
      </c>
      <c r="AH211" s="109">
        <f t="shared" si="57"/>
        <v>13.5</v>
      </c>
      <c r="AI211" s="83"/>
      <c r="AJ211" s="36"/>
      <c r="AK211" s="37">
        <f t="shared" si="58"/>
        <v>0</v>
      </c>
      <c r="AL211" s="37">
        <f t="shared" si="55"/>
        <v>0</v>
      </c>
    </row>
    <row r="212" spans="1:38" ht="14.5" x14ac:dyDescent="0.35">
      <c r="A212" s="71">
        <v>1004</v>
      </c>
      <c r="B212" s="71"/>
      <c r="C212" s="71" t="s">
        <v>257</v>
      </c>
      <c r="D212" s="71" t="s">
        <v>218</v>
      </c>
      <c r="E212" s="72">
        <v>200633</v>
      </c>
      <c r="F212" s="80" t="s">
        <v>288</v>
      </c>
      <c r="G212" s="81">
        <v>5</v>
      </c>
      <c r="H212" s="68">
        <f t="shared" si="53"/>
        <v>0</v>
      </c>
      <c r="I212" s="164">
        <v>8</v>
      </c>
      <c r="J212" s="164">
        <v>8</v>
      </c>
      <c r="K212" s="76">
        <v>1</v>
      </c>
      <c r="L212" s="76"/>
      <c r="M212" s="76">
        <v>1</v>
      </c>
      <c r="N212" s="77"/>
      <c r="O212" s="77"/>
      <c r="P212" s="77"/>
      <c r="Q212" s="76"/>
      <c r="R212" s="76"/>
      <c r="S212" s="76"/>
      <c r="T212" s="76"/>
      <c r="U212" s="76">
        <v>6</v>
      </c>
      <c r="V212" s="76"/>
      <c r="W212" s="76">
        <v>3</v>
      </c>
      <c r="X212" s="76"/>
      <c r="Y212" s="79">
        <f>SUM(U212:X212)</f>
        <v>9</v>
      </c>
      <c r="Z212" s="108">
        <v>2</v>
      </c>
      <c r="AA212" s="108">
        <v>0</v>
      </c>
      <c r="AB212" s="108">
        <v>1</v>
      </c>
      <c r="AC212" s="108">
        <v>0</v>
      </c>
      <c r="AD212" s="108">
        <f t="shared" si="49"/>
        <v>3</v>
      </c>
      <c r="AE212" s="108">
        <v>15</v>
      </c>
      <c r="AF212" s="108">
        <v>0</v>
      </c>
      <c r="AG212" s="160">
        <f t="shared" si="48"/>
        <v>45</v>
      </c>
      <c r="AH212" s="109">
        <f t="shared" si="57"/>
        <v>0</v>
      </c>
      <c r="AI212" s="56"/>
      <c r="AJ212" s="2"/>
      <c r="AK212" s="37">
        <f t="shared" si="58"/>
        <v>13.5</v>
      </c>
      <c r="AL212" s="37">
        <f t="shared" si="55"/>
        <v>0</v>
      </c>
    </row>
    <row r="213" spans="1:38" ht="14.5" x14ac:dyDescent="0.35">
      <c r="A213" s="28">
        <v>715</v>
      </c>
      <c r="B213" s="28"/>
      <c r="C213" s="28" t="s">
        <v>257</v>
      </c>
      <c r="D213" s="28" t="s">
        <v>218</v>
      </c>
      <c r="E213" s="29">
        <v>200634</v>
      </c>
      <c r="F213" s="46" t="s">
        <v>289</v>
      </c>
      <c r="G213" s="31">
        <v>5</v>
      </c>
      <c r="H213" s="31">
        <f t="shared" si="53"/>
        <v>13.5</v>
      </c>
      <c r="I213" s="31"/>
      <c r="J213" s="31"/>
      <c r="K213" s="32"/>
      <c r="L213" s="32"/>
      <c r="M213" s="32"/>
      <c r="N213" s="33"/>
      <c r="O213" s="33">
        <v>7</v>
      </c>
      <c r="P213" s="33">
        <v>7</v>
      </c>
      <c r="Q213" s="32">
        <v>1</v>
      </c>
      <c r="R213" s="32"/>
      <c r="S213" s="32">
        <v>1</v>
      </c>
      <c r="T213" s="32"/>
      <c r="U213" s="31">
        <v>6</v>
      </c>
      <c r="V213" s="31"/>
      <c r="W213" s="31">
        <v>3</v>
      </c>
      <c r="X213" s="31"/>
      <c r="Y213" s="34">
        <v>9</v>
      </c>
      <c r="Z213" s="108">
        <v>2</v>
      </c>
      <c r="AA213" s="108">
        <v>0</v>
      </c>
      <c r="AB213" s="108">
        <v>1</v>
      </c>
      <c r="AC213" s="108">
        <v>0</v>
      </c>
      <c r="AD213" s="108">
        <f t="shared" si="49"/>
        <v>3</v>
      </c>
      <c r="AE213" s="108">
        <v>15</v>
      </c>
      <c r="AF213" s="108">
        <v>0</v>
      </c>
      <c r="AG213" s="160">
        <f t="shared" si="48"/>
        <v>45</v>
      </c>
      <c r="AH213" s="109">
        <f t="shared" si="57"/>
        <v>13.5</v>
      </c>
      <c r="AI213" s="91"/>
      <c r="AJ213" s="36"/>
      <c r="AK213" s="37">
        <f t="shared" si="58"/>
        <v>0</v>
      </c>
      <c r="AL213" s="37">
        <f t="shared" si="55"/>
        <v>0</v>
      </c>
    </row>
    <row r="214" spans="1:38" ht="14.5" x14ac:dyDescent="0.35">
      <c r="A214" s="38">
        <v>715</v>
      </c>
      <c r="B214" s="38"/>
      <c r="C214" s="38" t="s">
        <v>257</v>
      </c>
      <c r="D214" s="38" t="s">
        <v>218</v>
      </c>
      <c r="E214" s="39">
        <v>200638</v>
      </c>
      <c r="F214" s="93" t="s">
        <v>290</v>
      </c>
      <c r="G214" s="41">
        <v>5</v>
      </c>
      <c r="H214" s="31">
        <f t="shared" si="53"/>
        <v>0</v>
      </c>
      <c r="I214" s="31">
        <v>3</v>
      </c>
      <c r="J214" s="31">
        <v>3</v>
      </c>
      <c r="K214" s="42">
        <v>0</v>
      </c>
      <c r="L214" s="42"/>
      <c r="M214" s="42">
        <v>0</v>
      </c>
      <c r="N214" s="43"/>
      <c r="O214" s="43"/>
      <c r="P214" s="43"/>
      <c r="Q214" s="42"/>
      <c r="R214" s="42"/>
      <c r="S214" s="42"/>
      <c r="T214" s="42"/>
      <c r="U214" s="41">
        <v>6</v>
      </c>
      <c r="V214" s="41"/>
      <c r="W214" s="41">
        <v>3</v>
      </c>
      <c r="X214" s="41"/>
      <c r="Y214" s="34">
        <v>9</v>
      </c>
      <c r="Z214" s="108">
        <v>2</v>
      </c>
      <c r="AA214" s="108">
        <v>0</v>
      </c>
      <c r="AB214" s="108">
        <v>1</v>
      </c>
      <c r="AC214" s="108">
        <v>0</v>
      </c>
      <c r="AD214" s="108">
        <f t="shared" si="49"/>
        <v>3</v>
      </c>
      <c r="AE214" s="108">
        <v>15</v>
      </c>
      <c r="AF214" s="108">
        <v>0</v>
      </c>
      <c r="AG214" s="160">
        <f t="shared" si="48"/>
        <v>0</v>
      </c>
      <c r="AH214" s="109">
        <f t="shared" si="57"/>
        <v>0</v>
      </c>
      <c r="AI214" s="35"/>
      <c r="AJ214" s="2" t="s">
        <v>395</v>
      </c>
      <c r="AK214" s="37">
        <f t="shared" si="58"/>
        <v>0</v>
      </c>
      <c r="AL214" s="37">
        <f t="shared" si="55"/>
        <v>0</v>
      </c>
    </row>
    <row r="215" spans="1:38" ht="14.5" x14ac:dyDescent="0.35">
      <c r="A215" s="28">
        <v>715</v>
      </c>
      <c r="B215" s="28"/>
      <c r="C215" s="28" t="s">
        <v>257</v>
      </c>
      <c r="D215" s="28" t="s">
        <v>218</v>
      </c>
      <c r="E215" s="29">
        <v>200641</v>
      </c>
      <c r="F215" s="30" t="s">
        <v>291</v>
      </c>
      <c r="G215" s="31">
        <v>5</v>
      </c>
      <c r="H215" s="31">
        <f t="shared" si="53"/>
        <v>13.5</v>
      </c>
      <c r="I215" s="31">
        <v>23</v>
      </c>
      <c r="J215" s="31">
        <v>23</v>
      </c>
      <c r="K215" s="32">
        <v>1</v>
      </c>
      <c r="L215" s="32"/>
      <c r="M215" s="32">
        <v>1</v>
      </c>
      <c r="N215" s="33"/>
      <c r="O215" s="33"/>
      <c r="P215" s="33"/>
      <c r="Q215" s="32"/>
      <c r="R215" s="32"/>
      <c r="S215" s="32"/>
      <c r="T215" s="32"/>
      <c r="U215" s="31">
        <v>6</v>
      </c>
      <c r="V215" s="31"/>
      <c r="W215" s="31">
        <v>3</v>
      </c>
      <c r="X215" s="31"/>
      <c r="Y215" s="34">
        <v>9</v>
      </c>
      <c r="Z215" s="108">
        <v>2</v>
      </c>
      <c r="AA215" s="108">
        <v>0</v>
      </c>
      <c r="AB215" s="108">
        <v>1</v>
      </c>
      <c r="AC215" s="108">
        <v>0</v>
      </c>
      <c r="AD215" s="108">
        <f t="shared" si="49"/>
        <v>3</v>
      </c>
      <c r="AE215" s="108">
        <v>15</v>
      </c>
      <c r="AF215" s="108">
        <v>0</v>
      </c>
      <c r="AG215" s="160">
        <f t="shared" ref="AG215:AG235" si="59">(Z215*(K215+Q215))*(AE215+AF215)+(AA215*(L215+R215)+AB215*(M215+S215)+AC215*(N215+T215))*AE215</f>
        <v>45</v>
      </c>
      <c r="AH215" s="109">
        <f t="shared" si="57"/>
        <v>13.5</v>
      </c>
      <c r="AI215" s="35"/>
      <c r="AJ215" s="36"/>
      <c r="AK215" s="37">
        <f t="shared" si="58"/>
        <v>0</v>
      </c>
      <c r="AL215" s="37">
        <f t="shared" si="55"/>
        <v>0</v>
      </c>
    </row>
    <row r="216" spans="1:38" ht="21.5" x14ac:dyDescent="0.35">
      <c r="A216" s="28">
        <v>715</v>
      </c>
      <c r="B216" s="28"/>
      <c r="C216" s="28" t="s">
        <v>257</v>
      </c>
      <c r="D216" s="28" t="s">
        <v>194</v>
      </c>
      <c r="E216" s="29">
        <v>200643</v>
      </c>
      <c r="F216" s="30" t="s">
        <v>292</v>
      </c>
      <c r="G216" s="31">
        <v>5</v>
      </c>
      <c r="H216" s="31">
        <f t="shared" si="53"/>
        <v>27</v>
      </c>
      <c r="I216" s="31">
        <v>54</v>
      </c>
      <c r="J216" s="31">
        <v>54</v>
      </c>
      <c r="K216" s="32">
        <v>2</v>
      </c>
      <c r="L216" s="32"/>
      <c r="M216" s="32">
        <v>2</v>
      </c>
      <c r="N216" s="33"/>
      <c r="O216" s="33"/>
      <c r="P216" s="33"/>
      <c r="Q216" s="32"/>
      <c r="R216" s="32"/>
      <c r="S216" s="32"/>
      <c r="T216" s="32"/>
      <c r="U216" s="31">
        <v>6</v>
      </c>
      <c r="V216" s="31"/>
      <c r="W216" s="31">
        <v>3</v>
      </c>
      <c r="X216" s="31"/>
      <c r="Y216" s="34">
        <v>9</v>
      </c>
      <c r="Z216" s="108">
        <v>2</v>
      </c>
      <c r="AA216" s="108">
        <v>0</v>
      </c>
      <c r="AB216" s="108">
        <v>1</v>
      </c>
      <c r="AC216" s="108">
        <v>0</v>
      </c>
      <c r="AD216" s="108">
        <f t="shared" ref="AD216:AD235" si="60">SUM(Z216:AC216)</f>
        <v>3</v>
      </c>
      <c r="AE216" s="108">
        <v>15</v>
      </c>
      <c r="AF216" s="108">
        <v>0</v>
      </c>
      <c r="AG216" s="160">
        <f t="shared" si="59"/>
        <v>90</v>
      </c>
      <c r="AH216" s="109">
        <f t="shared" si="57"/>
        <v>27</v>
      </c>
      <c r="AI216" s="91"/>
      <c r="AJ216" s="2"/>
      <c r="AK216" s="37">
        <f t="shared" si="58"/>
        <v>0</v>
      </c>
      <c r="AL216" s="37">
        <f t="shared" si="55"/>
        <v>0</v>
      </c>
    </row>
    <row r="217" spans="1:38" ht="21.5" x14ac:dyDescent="0.35">
      <c r="A217" s="97">
        <v>1004</v>
      </c>
      <c r="B217" s="97"/>
      <c r="C217" s="97" t="s">
        <v>257</v>
      </c>
      <c r="D217" s="97" t="s">
        <v>218</v>
      </c>
      <c r="E217" s="89">
        <v>200649</v>
      </c>
      <c r="F217" s="90" t="s">
        <v>293</v>
      </c>
      <c r="G217" s="98">
        <v>5</v>
      </c>
      <c r="H217" s="68">
        <f t="shared" si="53"/>
        <v>0</v>
      </c>
      <c r="I217" s="32"/>
      <c r="J217" s="32"/>
      <c r="K217" s="32"/>
      <c r="L217" s="32"/>
      <c r="M217" s="32"/>
      <c r="N217" s="33"/>
      <c r="O217" s="33">
        <v>23</v>
      </c>
      <c r="P217" s="33">
        <v>23</v>
      </c>
      <c r="Q217" s="32">
        <v>1</v>
      </c>
      <c r="R217" s="32"/>
      <c r="S217" s="32">
        <v>1</v>
      </c>
      <c r="T217" s="32"/>
      <c r="U217" s="31">
        <v>6</v>
      </c>
      <c r="V217" s="31"/>
      <c r="W217" s="31">
        <v>3</v>
      </c>
      <c r="X217" s="31"/>
      <c r="Y217" s="34">
        <v>9</v>
      </c>
      <c r="Z217" s="108">
        <v>2</v>
      </c>
      <c r="AA217" s="108">
        <v>0</v>
      </c>
      <c r="AB217" s="108">
        <v>1</v>
      </c>
      <c r="AC217" s="108">
        <v>0</v>
      </c>
      <c r="AD217" s="108">
        <f t="shared" si="60"/>
        <v>3</v>
      </c>
      <c r="AE217" s="108">
        <v>15</v>
      </c>
      <c r="AF217" s="108">
        <v>0</v>
      </c>
      <c r="AG217" s="160">
        <f t="shared" si="59"/>
        <v>45</v>
      </c>
      <c r="AH217" s="109">
        <f t="shared" si="57"/>
        <v>0</v>
      </c>
      <c r="AI217" s="91"/>
      <c r="AJ217" s="2"/>
      <c r="AK217" s="37">
        <f t="shared" si="58"/>
        <v>13.5</v>
      </c>
      <c r="AL217" s="37">
        <f t="shared" si="55"/>
        <v>0</v>
      </c>
    </row>
    <row r="218" spans="1:38" ht="14.5" x14ac:dyDescent="0.35">
      <c r="A218" s="97">
        <v>1004</v>
      </c>
      <c r="B218" s="97"/>
      <c r="C218" s="97" t="s">
        <v>257</v>
      </c>
      <c r="D218" s="97" t="s">
        <v>218</v>
      </c>
      <c r="E218" s="89">
        <v>200650</v>
      </c>
      <c r="F218" s="90" t="s">
        <v>294</v>
      </c>
      <c r="G218" s="98">
        <v>5</v>
      </c>
      <c r="H218" s="68">
        <f t="shared" si="53"/>
        <v>0</v>
      </c>
      <c r="I218" s="32"/>
      <c r="J218" s="32"/>
      <c r="K218" s="32"/>
      <c r="L218" s="32"/>
      <c r="M218" s="32"/>
      <c r="N218" s="33"/>
      <c r="O218" s="33">
        <v>13</v>
      </c>
      <c r="P218" s="33">
        <v>13</v>
      </c>
      <c r="Q218" s="32">
        <v>1</v>
      </c>
      <c r="R218" s="32"/>
      <c r="S218" s="32">
        <v>1</v>
      </c>
      <c r="T218" s="32"/>
      <c r="U218" s="31">
        <v>6</v>
      </c>
      <c r="V218" s="31"/>
      <c r="W218" s="31">
        <v>3</v>
      </c>
      <c r="X218" s="31"/>
      <c r="Y218" s="34">
        <v>9</v>
      </c>
      <c r="Z218" s="108">
        <v>2</v>
      </c>
      <c r="AA218" s="108">
        <v>0</v>
      </c>
      <c r="AB218" s="108">
        <v>1</v>
      </c>
      <c r="AC218" s="108">
        <v>0</v>
      </c>
      <c r="AD218" s="108">
        <f t="shared" si="60"/>
        <v>3</v>
      </c>
      <c r="AE218" s="108">
        <v>15</v>
      </c>
      <c r="AF218" s="108">
        <v>0</v>
      </c>
      <c r="AG218" s="160">
        <f t="shared" si="59"/>
        <v>45</v>
      </c>
      <c r="AH218" s="109">
        <f t="shared" si="57"/>
        <v>0</v>
      </c>
      <c r="AI218" s="91"/>
      <c r="AJ218" s="2"/>
      <c r="AK218" s="37">
        <f t="shared" si="58"/>
        <v>13.5</v>
      </c>
      <c r="AL218" s="37">
        <f t="shared" si="55"/>
        <v>0</v>
      </c>
    </row>
    <row r="219" spans="1:38" ht="14.5" x14ac:dyDescent="0.35">
      <c r="A219" s="71">
        <v>1004</v>
      </c>
      <c r="B219" s="71"/>
      <c r="C219" s="71" t="s">
        <v>257</v>
      </c>
      <c r="D219" s="71" t="s">
        <v>254</v>
      </c>
      <c r="E219" s="72">
        <v>200636</v>
      </c>
      <c r="F219" s="73" t="s">
        <v>295</v>
      </c>
      <c r="G219" s="68">
        <v>30</v>
      </c>
      <c r="H219" s="68">
        <f>9*0+4*0</f>
        <v>0</v>
      </c>
      <c r="I219" s="32">
        <v>14</v>
      </c>
      <c r="J219" s="32">
        <v>24</v>
      </c>
      <c r="K219" s="32"/>
      <c r="L219" s="32"/>
      <c r="M219" s="32"/>
      <c r="N219" s="33"/>
      <c r="O219" s="33">
        <v>13</v>
      </c>
      <c r="P219" s="33">
        <v>13</v>
      </c>
      <c r="Q219" s="32"/>
      <c r="R219" s="32"/>
      <c r="S219" s="32"/>
      <c r="T219" s="32"/>
      <c r="U219" s="31"/>
      <c r="V219" s="31"/>
      <c r="W219" s="31"/>
      <c r="X219" s="31"/>
      <c r="Y219" s="34">
        <v>0</v>
      </c>
      <c r="Z219" s="108">
        <v>0</v>
      </c>
      <c r="AA219" s="108">
        <v>0</v>
      </c>
      <c r="AB219" s="108">
        <v>0</v>
      </c>
      <c r="AC219" s="108">
        <v>0</v>
      </c>
      <c r="AD219" s="108">
        <f t="shared" si="60"/>
        <v>0</v>
      </c>
      <c r="AE219" s="108">
        <v>15</v>
      </c>
      <c r="AF219" s="108">
        <v>0</v>
      </c>
      <c r="AG219" s="160">
        <f t="shared" si="59"/>
        <v>0</v>
      </c>
      <c r="AH219" s="109">
        <f t="shared" si="57"/>
        <v>0</v>
      </c>
      <c r="AI219" s="95"/>
      <c r="AJ219" s="180"/>
      <c r="AK219" s="37">
        <f>15*3.5+4.5*1+0*0.5</f>
        <v>57</v>
      </c>
      <c r="AL219" s="37">
        <f>IF($A219=1004,ROUND((((($K219+$Q219)*$U219)+(($L219+$R219)*$V219)+(($M219+$S219)*$W219)+(($N219+$T219)*$X219))*$G219)/10*3,2),0)</f>
        <v>0</v>
      </c>
    </row>
    <row r="220" spans="1:38" ht="14.5" x14ac:dyDescent="0.35">
      <c r="A220" s="28">
        <v>715</v>
      </c>
      <c r="B220" s="28"/>
      <c r="C220" s="28" t="s">
        <v>257</v>
      </c>
      <c r="D220" s="28" t="s">
        <v>254</v>
      </c>
      <c r="E220" s="29">
        <v>200636</v>
      </c>
      <c r="F220" s="30" t="s">
        <v>295</v>
      </c>
      <c r="G220" s="31">
        <v>30</v>
      </c>
      <c r="H220" s="59">
        <f>11*3.5+10*1+0*0.5</f>
        <v>48.5</v>
      </c>
      <c r="I220" s="59">
        <v>14</v>
      </c>
      <c r="J220" s="59">
        <v>24</v>
      </c>
      <c r="K220" s="32"/>
      <c r="L220" s="32"/>
      <c r="M220" s="32"/>
      <c r="N220" s="33"/>
      <c r="O220" s="33">
        <v>13</v>
      </c>
      <c r="P220" s="33">
        <v>13</v>
      </c>
      <c r="Q220" s="32"/>
      <c r="R220" s="32"/>
      <c r="S220" s="32"/>
      <c r="T220" s="32"/>
      <c r="U220" s="31"/>
      <c r="V220" s="31"/>
      <c r="W220" s="31"/>
      <c r="X220" s="31"/>
      <c r="Y220" s="34">
        <v>0</v>
      </c>
      <c r="Z220" s="108">
        <v>0</v>
      </c>
      <c r="AA220" s="108">
        <v>0</v>
      </c>
      <c r="AB220" s="108">
        <v>0</v>
      </c>
      <c r="AC220" s="108">
        <v>0</v>
      </c>
      <c r="AD220" s="108">
        <f t="shared" si="60"/>
        <v>0</v>
      </c>
      <c r="AE220" s="108">
        <v>15</v>
      </c>
      <c r="AF220" s="108">
        <v>0</v>
      </c>
      <c r="AG220" s="160">
        <f t="shared" si="59"/>
        <v>0</v>
      </c>
      <c r="AH220" s="161">
        <f>H220</f>
        <v>48.5</v>
      </c>
      <c r="AI220" s="99"/>
      <c r="AJ220" s="181"/>
      <c r="AK220" s="37"/>
      <c r="AL220" s="37">
        <f>IF($A220=1004,ROUND((((($K220+$Q220)*$U220)+(($L220+$R220)*$V220)+(($M220+$S220)*$W220)+(($N220+$T220)*$X220))*$G220)/10*3,2),0)</f>
        <v>0</v>
      </c>
    </row>
    <row r="221" spans="1:38" ht="14.5" x14ac:dyDescent="0.35">
      <c r="A221" s="28">
        <v>723</v>
      </c>
      <c r="B221" s="28"/>
      <c r="C221" s="28" t="s">
        <v>257</v>
      </c>
      <c r="D221" s="28" t="s">
        <v>254</v>
      </c>
      <c r="E221" s="29">
        <v>200636</v>
      </c>
      <c r="F221" s="30" t="s">
        <v>295</v>
      </c>
      <c r="G221" s="31">
        <v>30</v>
      </c>
      <c r="H221" s="59">
        <f>1*3.5+0*1+0*0.5</f>
        <v>3.5</v>
      </c>
      <c r="I221" s="59">
        <v>14</v>
      </c>
      <c r="J221" s="59">
        <v>24</v>
      </c>
      <c r="K221" s="32"/>
      <c r="L221" s="32"/>
      <c r="M221" s="32"/>
      <c r="N221" s="33"/>
      <c r="O221" s="33">
        <v>13</v>
      </c>
      <c r="P221" s="33">
        <v>13</v>
      </c>
      <c r="Q221" s="32"/>
      <c r="R221" s="32"/>
      <c r="S221" s="32"/>
      <c r="T221" s="32"/>
      <c r="U221" s="31"/>
      <c r="V221" s="31"/>
      <c r="W221" s="31"/>
      <c r="X221" s="31"/>
      <c r="Y221" s="34">
        <v>0</v>
      </c>
      <c r="Z221" s="108">
        <v>0</v>
      </c>
      <c r="AA221" s="108">
        <v>0</v>
      </c>
      <c r="AB221" s="108">
        <v>0</v>
      </c>
      <c r="AC221" s="108">
        <v>0</v>
      </c>
      <c r="AD221" s="108">
        <f t="shared" ref="AD221" si="61">SUM(Z221:AC221)</f>
        <v>0</v>
      </c>
      <c r="AE221" s="108">
        <v>15</v>
      </c>
      <c r="AF221" s="108">
        <v>0</v>
      </c>
      <c r="AG221" s="160">
        <f t="shared" ref="AG221" si="62">(Z221*(K221+Q221))*(AE221+AF221)+(AA221*(L221+R221)+AB221*(M221+S221)+AC221*(N221+T221))*AE221</f>
        <v>0</v>
      </c>
      <c r="AH221" s="161">
        <f t="shared" ref="AH221" si="63">H221</f>
        <v>3.5</v>
      </c>
      <c r="AI221" s="99"/>
      <c r="AJ221" s="181"/>
      <c r="AK221" s="37"/>
      <c r="AL221" s="37">
        <f>IF($A221=1004,ROUND((((($K221+$Q221)*$U221)+(($L221+$R221)*$V221)+(($M221+$S221)*$W221)+(($N221+$T221)*$X221))*$G221)/10*3,2),0)</f>
        <v>0</v>
      </c>
    </row>
    <row r="222" spans="1:38" ht="14.5" x14ac:dyDescent="0.35">
      <c r="A222" s="28">
        <v>749</v>
      </c>
      <c r="B222" s="28"/>
      <c r="C222" s="28" t="s">
        <v>257</v>
      </c>
      <c r="D222" s="28" t="s">
        <v>254</v>
      </c>
      <c r="E222" s="29">
        <v>200636</v>
      </c>
      <c r="F222" s="30" t="s">
        <v>295</v>
      </c>
      <c r="G222" s="31">
        <v>30</v>
      </c>
      <c r="H222" s="59">
        <f>1*3.5+0*1+0*0.5</f>
        <v>3.5</v>
      </c>
      <c r="I222" s="59">
        <v>14</v>
      </c>
      <c r="J222" s="59">
        <v>24</v>
      </c>
      <c r="K222" s="32"/>
      <c r="L222" s="32"/>
      <c r="M222" s="32"/>
      <c r="N222" s="33"/>
      <c r="O222" s="33">
        <v>13</v>
      </c>
      <c r="P222" s="33">
        <v>13</v>
      </c>
      <c r="Q222" s="32"/>
      <c r="R222" s="32"/>
      <c r="S222" s="32"/>
      <c r="T222" s="32"/>
      <c r="U222" s="31"/>
      <c r="V222" s="31"/>
      <c r="W222" s="31"/>
      <c r="X222" s="31"/>
      <c r="Y222" s="34">
        <v>0</v>
      </c>
      <c r="Z222" s="108">
        <v>0</v>
      </c>
      <c r="AA222" s="108">
        <v>0</v>
      </c>
      <c r="AB222" s="108">
        <v>0</v>
      </c>
      <c r="AC222" s="108">
        <v>0</v>
      </c>
      <c r="AD222" s="108">
        <f t="shared" si="60"/>
        <v>0</v>
      </c>
      <c r="AE222" s="108">
        <v>15</v>
      </c>
      <c r="AF222" s="108">
        <v>0</v>
      </c>
      <c r="AG222" s="160">
        <f t="shared" si="59"/>
        <v>0</v>
      </c>
      <c r="AH222" s="161">
        <f t="shared" ref="AH222:AH224" si="64">H222</f>
        <v>3.5</v>
      </c>
      <c r="AI222" s="99"/>
      <c r="AJ222" s="181"/>
      <c r="AK222" s="37"/>
      <c r="AL222" s="37">
        <f>IF($A222=1004,ROUND((((($K222+$Q222)*$U222)+(($L222+$R222)*$V222)+(($M222+$S222)*$W222)+(($N222+$T222)*$X222))*$G222)/10*3,2),0)</f>
        <v>0</v>
      </c>
    </row>
    <row r="223" spans="1:38" ht="14.5" x14ac:dyDescent="0.35">
      <c r="A223" s="28">
        <v>915</v>
      </c>
      <c r="B223" s="28"/>
      <c r="C223" s="28" t="s">
        <v>257</v>
      </c>
      <c r="D223" s="28" t="s">
        <v>254</v>
      </c>
      <c r="E223" s="29">
        <v>200636</v>
      </c>
      <c r="F223" s="30" t="s">
        <v>295</v>
      </c>
      <c r="G223" s="31">
        <v>30</v>
      </c>
      <c r="H223" s="59">
        <f>1*3.5+0*1+0*0.5</f>
        <v>3.5</v>
      </c>
      <c r="I223" s="59">
        <v>14</v>
      </c>
      <c r="J223" s="59">
        <v>24</v>
      </c>
      <c r="K223" s="32"/>
      <c r="L223" s="32"/>
      <c r="M223" s="32"/>
      <c r="N223" s="33"/>
      <c r="O223" s="33">
        <v>13</v>
      </c>
      <c r="P223" s="33">
        <v>13</v>
      </c>
      <c r="Q223" s="32"/>
      <c r="R223" s="32"/>
      <c r="S223" s="32"/>
      <c r="T223" s="32"/>
      <c r="U223" s="31"/>
      <c r="V223" s="31"/>
      <c r="W223" s="31"/>
      <c r="X223" s="31"/>
      <c r="Y223" s="34">
        <v>0</v>
      </c>
      <c r="Z223" s="108">
        <v>0</v>
      </c>
      <c r="AA223" s="108">
        <v>0</v>
      </c>
      <c r="AB223" s="108">
        <v>0</v>
      </c>
      <c r="AC223" s="108">
        <v>0</v>
      </c>
      <c r="AD223" s="108">
        <f t="shared" ref="AD223" si="65">SUM(Z223:AC223)</f>
        <v>0</v>
      </c>
      <c r="AE223" s="108">
        <v>15</v>
      </c>
      <c r="AF223" s="108">
        <v>0</v>
      </c>
      <c r="AG223" s="160">
        <f t="shared" ref="AG223" si="66">(Z223*(K223+Q223))*(AE223+AF223)+(AA223*(L223+R223)+AB223*(M223+S223)+AC223*(N223+T223))*AE223</f>
        <v>0</v>
      </c>
      <c r="AH223" s="161">
        <f t="shared" ref="AH223" si="67">H223</f>
        <v>3.5</v>
      </c>
      <c r="AI223" s="99"/>
      <c r="AJ223" s="181"/>
      <c r="AK223" s="37"/>
      <c r="AL223" s="37">
        <f>IF($A223=1004,ROUND((((($K223+$Q223)*$U223)+(($L223+$R223)*$V223)+(($M223+$S223)*$W223)+(($N223+$T223)*$X223))*$G223)/10*3,2),0)</f>
        <v>0</v>
      </c>
    </row>
    <row r="224" spans="1:38" ht="14.5" x14ac:dyDescent="0.35">
      <c r="A224" s="28">
        <v>707</v>
      </c>
      <c r="B224" s="28"/>
      <c r="C224" s="28" t="s">
        <v>257</v>
      </c>
      <c r="D224" s="28" t="s">
        <v>254</v>
      </c>
      <c r="E224" s="29">
        <v>200636</v>
      </c>
      <c r="F224" s="30" t="s">
        <v>295</v>
      </c>
      <c r="G224" s="31">
        <v>30</v>
      </c>
      <c r="H224" s="59">
        <f>1*3.5+1*1+0*0.5</f>
        <v>4.5</v>
      </c>
      <c r="I224" s="59">
        <v>14</v>
      </c>
      <c r="J224" s="59">
        <v>24</v>
      </c>
      <c r="K224" s="32"/>
      <c r="L224" s="32"/>
      <c r="M224" s="32"/>
      <c r="N224" s="33"/>
      <c r="O224" s="33">
        <v>13</v>
      </c>
      <c r="P224" s="33">
        <v>13</v>
      </c>
      <c r="Q224" s="32"/>
      <c r="R224" s="32"/>
      <c r="S224" s="32"/>
      <c r="T224" s="32"/>
      <c r="U224" s="31"/>
      <c r="V224" s="31"/>
      <c r="W224" s="31"/>
      <c r="X224" s="31"/>
      <c r="Y224" s="34">
        <v>0</v>
      </c>
      <c r="Z224" s="108">
        <v>0</v>
      </c>
      <c r="AA224" s="108">
        <v>0</v>
      </c>
      <c r="AB224" s="108">
        <v>0</v>
      </c>
      <c r="AC224" s="108">
        <v>0</v>
      </c>
      <c r="AD224" s="108">
        <f t="shared" si="60"/>
        <v>0</v>
      </c>
      <c r="AE224" s="108">
        <v>15</v>
      </c>
      <c r="AF224" s="108">
        <v>0</v>
      </c>
      <c r="AG224" s="160">
        <f t="shared" si="59"/>
        <v>0</v>
      </c>
      <c r="AH224" s="161">
        <f t="shared" si="64"/>
        <v>4.5</v>
      </c>
      <c r="AI224" s="99"/>
      <c r="AJ224" s="181"/>
      <c r="AK224" s="37"/>
      <c r="AL224" s="37">
        <f>IF($A225=1004,ROUND((((($K224+$Q224)*$U224)+(($L224+$R224)*$V224)+(($M224+$S224)*$W224)+(($N224+$T224)*$X224))*$G224)/10*3,2),0)</f>
        <v>0</v>
      </c>
    </row>
    <row r="225" spans="1:38" ht="21.5" x14ac:dyDescent="0.35">
      <c r="A225" s="28">
        <v>707</v>
      </c>
      <c r="B225" s="44"/>
      <c r="C225" s="44" t="s">
        <v>327</v>
      </c>
      <c r="D225" s="44" t="s">
        <v>194</v>
      </c>
      <c r="E225" s="39">
        <v>200800</v>
      </c>
      <c r="F225" s="52" t="s">
        <v>408</v>
      </c>
      <c r="G225" s="32">
        <v>2</v>
      </c>
      <c r="H225" s="31">
        <f t="shared" ref="H225:H232" si="68">IF(AND($A225&lt;&gt;1004,$A225&lt;&gt;915,$A225&lt;&gt;410), ROUND(((((($K225+$Q225)*$U225)+(($L225+$R225)*$V225)+(($M225+$S225)*$W225)+(($N225+$T225)*$X225))*$G225)/10*3),2),0)</f>
        <v>1.2</v>
      </c>
      <c r="I225" s="61"/>
      <c r="J225" s="61"/>
      <c r="K225" s="32"/>
      <c r="L225" s="32">
        <f>1/3</f>
        <v>0.33333333333333331</v>
      </c>
      <c r="M225" s="32"/>
      <c r="N225" s="33">
        <v>0</v>
      </c>
      <c r="O225" s="62"/>
      <c r="P225" s="62"/>
      <c r="Q225" s="32"/>
      <c r="R225" s="32"/>
      <c r="S225" s="32"/>
      <c r="T225" s="32"/>
      <c r="U225" s="32"/>
      <c r="V225" s="32">
        <v>6</v>
      </c>
      <c r="W225" s="32"/>
      <c r="X225" s="32">
        <v>1</v>
      </c>
      <c r="Y225" s="47">
        <f t="shared" ref="Y225" si="69">SUM(U225:X225)</f>
        <v>7</v>
      </c>
      <c r="Z225" s="108">
        <v>0</v>
      </c>
      <c r="AA225" s="108">
        <v>1.2</v>
      </c>
      <c r="AB225" s="108">
        <v>0</v>
      </c>
      <c r="AC225" s="108">
        <v>0.2</v>
      </c>
      <c r="AD225" s="108">
        <f t="shared" ref="AD225" si="70">SUM(Z225:AC225)</f>
        <v>1.4</v>
      </c>
      <c r="AE225" s="108">
        <v>15</v>
      </c>
      <c r="AF225" s="108">
        <v>0</v>
      </c>
      <c r="AG225" s="160">
        <f t="shared" ref="AG225" si="71">(Z225*(K225+Q225))*(AE225+AF225)+(AA225*(L225+R225)+AB225*(M225+S225)+AC225*(N225+T225))*AE225</f>
        <v>5.9999999999999991</v>
      </c>
      <c r="AH225" s="109">
        <f t="shared" ref="AH225:AH232" si="72">IF(AND($A225&lt;&gt;1004,$A225&lt;&gt;915,$A225&lt;&gt;410),AG225*3/10,0)</f>
        <v>1.7999999999999996</v>
      </c>
      <c r="AI225" s="63" t="s">
        <v>222</v>
      </c>
      <c r="AJ225" s="100" t="s">
        <v>357</v>
      </c>
      <c r="AK225" s="37">
        <f t="shared" ref="AK225:AK234" si="73">IF($A225=1004,ROUND((((($K225+$Q225)*$U225)+(($L225+$R225)*$V225)+(($M225+$S225)*$W225)+(($N225+$T225)*$X225))*$G225)/10*3,2),0)</f>
        <v>0</v>
      </c>
      <c r="AL225" s="37">
        <f t="shared" ref="AL225:AL232" si="74">IF(OR($A225=410,$A225=915),ROUND((((($K225+$Q225)*$U225)+(($L225+$R225)*$V225)+(($M225+$S225)*$W225)+(($N225+$T225)*$X225))*$G225)/10*3,2),0)</f>
        <v>0</v>
      </c>
    </row>
    <row r="226" spans="1:38" ht="21.5" x14ac:dyDescent="0.35">
      <c r="A226" s="44">
        <v>715</v>
      </c>
      <c r="B226" s="44"/>
      <c r="C226" s="44" t="s">
        <v>327</v>
      </c>
      <c r="D226" s="44" t="s">
        <v>194</v>
      </c>
      <c r="E226" s="39">
        <v>200800</v>
      </c>
      <c r="F226" s="52" t="s">
        <v>328</v>
      </c>
      <c r="G226" s="32">
        <v>3</v>
      </c>
      <c r="H226" s="31">
        <f t="shared" si="68"/>
        <v>10.8</v>
      </c>
      <c r="I226" s="61"/>
      <c r="J226" s="61"/>
      <c r="K226" s="32"/>
      <c r="L226" s="32">
        <v>2</v>
      </c>
      <c r="M226" s="32"/>
      <c r="N226" s="33">
        <v>0</v>
      </c>
      <c r="O226" s="62"/>
      <c r="P226" s="62"/>
      <c r="Q226" s="32"/>
      <c r="R226" s="32"/>
      <c r="S226" s="32"/>
      <c r="T226" s="32"/>
      <c r="U226" s="32"/>
      <c r="V226" s="32">
        <v>6</v>
      </c>
      <c r="W226" s="32"/>
      <c r="X226" s="32">
        <v>1</v>
      </c>
      <c r="Y226" s="47">
        <f t="shared" ref="Y226:Y235" si="75">SUM(U226:X226)</f>
        <v>7</v>
      </c>
      <c r="Z226" s="108">
        <v>0</v>
      </c>
      <c r="AA226" s="108">
        <v>1.2</v>
      </c>
      <c r="AB226" s="108">
        <v>0</v>
      </c>
      <c r="AC226" s="108">
        <v>0.2</v>
      </c>
      <c r="AD226" s="108">
        <f t="shared" si="60"/>
        <v>1.4</v>
      </c>
      <c r="AE226" s="108">
        <v>15</v>
      </c>
      <c r="AF226" s="108">
        <v>0</v>
      </c>
      <c r="AG226" s="160">
        <f t="shared" si="59"/>
        <v>36</v>
      </c>
      <c r="AH226" s="109">
        <f t="shared" si="72"/>
        <v>10.8</v>
      </c>
      <c r="AI226" s="63" t="s">
        <v>222</v>
      </c>
      <c r="AJ226" s="100" t="s">
        <v>357</v>
      </c>
      <c r="AK226" s="37">
        <f t="shared" si="73"/>
        <v>0</v>
      </c>
      <c r="AL226" s="37">
        <f t="shared" si="74"/>
        <v>0</v>
      </c>
    </row>
    <row r="227" spans="1:38" ht="21.5" x14ac:dyDescent="0.35">
      <c r="A227" s="50">
        <v>749</v>
      </c>
      <c r="B227" s="50"/>
      <c r="C227" s="50" t="s">
        <v>327</v>
      </c>
      <c r="D227" s="50" t="s">
        <v>194</v>
      </c>
      <c r="E227" s="39">
        <v>200800</v>
      </c>
      <c r="F227" s="52" t="s">
        <v>329</v>
      </c>
      <c r="G227" s="42">
        <v>2</v>
      </c>
      <c r="H227" s="31">
        <f t="shared" si="68"/>
        <v>7.2</v>
      </c>
      <c r="I227" s="61"/>
      <c r="J227" s="61"/>
      <c r="K227" s="42"/>
      <c r="L227" s="42">
        <v>2</v>
      </c>
      <c r="M227" s="42"/>
      <c r="N227" s="43">
        <v>0</v>
      </c>
      <c r="O227" s="69"/>
      <c r="P227" s="69"/>
      <c r="Q227" s="42"/>
      <c r="R227" s="42"/>
      <c r="S227" s="42"/>
      <c r="T227" s="42"/>
      <c r="U227" s="42"/>
      <c r="V227" s="42">
        <v>6</v>
      </c>
      <c r="W227" s="32"/>
      <c r="X227" s="32">
        <v>1</v>
      </c>
      <c r="Y227" s="47">
        <f>SUM(U227:X227)</f>
        <v>7</v>
      </c>
      <c r="Z227" s="108">
        <v>0</v>
      </c>
      <c r="AA227" s="108">
        <v>0.8</v>
      </c>
      <c r="AB227" s="108">
        <v>0</v>
      </c>
      <c r="AC227" s="108">
        <v>0.13333333333333333</v>
      </c>
      <c r="AD227" s="108">
        <f t="shared" si="60"/>
        <v>0.93333333333333335</v>
      </c>
      <c r="AE227" s="108">
        <v>15</v>
      </c>
      <c r="AF227" s="108">
        <v>0</v>
      </c>
      <c r="AG227" s="160">
        <f t="shared" si="59"/>
        <v>24</v>
      </c>
      <c r="AH227" s="109">
        <f t="shared" si="72"/>
        <v>7.2</v>
      </c>
      <c r="AI227" s="63" t="s">
        <v>222</v>
      </c>
      <c r="AJ227" s="100" t="s">
        <v>358</v>
      </c>
      <c r="AK227" s="37">
        <f t="shared" si="73"/>
        <v>0</v>
      </c>
      <c r="AL227" s="37">
        <f t="shared" si="74"/>
        <v>0</v>
      </c>
    </row>
    <row r="228" spans="1:38" ht="21.5" x14ac:dyDescent="0.35">
      <c r="A228" s="44">
        <v>410</v>
      </c>
      <c r="B228" s="44"/>
      <c r="C228" s="50" t="s">
        <v>327</v>
      </c>
      <c r="D228" s="50" t="s">
        <v>194</v>
      </c>
      <c r="E228" s="39">
        <v>200800</v>
      </c>
      <c r="F228" s="52" t="s">
        <v>329</v>
      </c>
      <c r="G228" s="42">
        <v>2</v>
      </c>
      <c r="H228" s="31">
        <f t="shared" si="68"/>
        <v>0</v>
      </c>
      <c r="I228" s="61"/>
      <c r="J228" s="61"/>
      <c r="K228" s="42"/>
      <c r="L228" s="42">
        <v>2</v>
      </c>
      <c r="M228" s="42"/>
      <c r="N228" s="43">
        <v>0</v>
      </c>
      <c r="O228" s="69"/>
      <c r="P228" s="69"/>
      <c r="Q228" s="42"/>
      <c r="R228" s="42"/>
      <c r="S228" s="42"/>
      <c r="T228" s="42"/>
      <c r="U228" s="42"/>
      <c r="V228" s="42">
        <v>6</v>
      </c>
      <c r="W228" s="32"/>
      <c r="X228" s="32">
        <v>1</v>
      </c>
      <c r="Y228" s="47">
        <f>SUM(U228:X228)</f>
        <v>7</v>
      </c>
      <c r="Z228" s="108">
        <v>0</v>
      </c>
      <c r="AA228" s="108">
        <v>0.8</v>
      </c>
      <c r="AB228" s="108">
        <v>0</v>
      </c>
      <c r="AC228" s="108">
        <v>0.13333333333333333</v>
      </c>
      <c r="AD228" s="108">
        <f t="shared" si="60"/>
        <v>0.93333333333333335</v>
      </c>
      <c r="AE228" s="108">
        <v>15</v>
      </c>
      <c r="AF228" s="108">
        <v>0</v>
      </c>
      <c r="AG228" s="160">
        <f t="shared" si="59"/>
        <v>24</v>
      </c>
      <c r="AH228" s="109">
        <f t="shared" si="72"/>
        <v>0</v>
      </c>
      <c r="AI228" s="63" t="s">
        <v>222</v>
      </c>
      <c r="AJ228" s="100" t="s">
        <v>359</v>
      </c>
      <c r="AK228" s="37">
        <f t="shared" si="73"/>
        <v>0</v>
      </c>
      <c r="AL228" s="37">
        <f t="shared" si="74"/>
        <v>7.2</v>
      </c>
    </row>
    <row r="229" spans="1:38" ht="31.5" x14ac:dyDescent="0.35">
      <c r="A229" s="44">
        <v>749</v>
      </c>
      <c r="B229" s="44"/>
      <c r="C229" s="50" t="s">
        <v>327</v>
      </c>
      <c r="D229" s="50" t="s">
        <v>194</v>
      </c>
      <c r="E229" s="39">
        <v>200800</v>
      </c>
      <c r="F229" s="52" t="s">
        <v>360</v>
      </c>
      <c r="G229" s="42">
        <v>2</v>
      </c>
      <c r="H229" s="31">
        <f t="shared" si="68"/>
        <v>7.2</v>
      </c>
      <c r="I229" s="61"/>
      <c r="J229" s="61"/>
      <c r="K229" s="42"/>
      <c r="L229" s="42">
        <v>2</v>
      </c>
      <c r="M229" s="42"/>
      <c r="N229" s="43">
        <v>0</v>
      </c>
      <c r="O229" s="69"/>
      <c r="P229" s="69"/>
      <c r="Q229" s="42"/>
      <c r="R229" s="42"/>
      <c r="S229" s="42"/>
      <c r="T229" s="42"/>
      <c r="U229" s="42"/>
      <c r="V229" s="42">
        <v>6</v>
      </c>
      <c r="W229" s="32"/>
      <c r="X229" s="32">
        <v>1</v>
      </c>
      <c r="Y229" s="47">
        <f>SUM(U229:X229)</f>
        <v>7</v>
      </c>
      <c r="Z229" s="108">
        <v>0</v>
      </c>
      <c r="AA229" s="108">
        <v>0.8</v>
      </c>
      <c r="AB229" s="108">
        <v>0</v>
      </c>
      <c r="AC229" s="108">
        <v>0.13333333333333333</v>
      </c>
      <c r="AD229" s="108">
        <f t="shared" si="60"/>
        <v>0.93333333333333335</v>
      </c>
      <c r="AE229" s="108">
        <v>15</v>
      </c>
      <c r="AF229" s="108">
        <v>0</v>
      </c>
      <c r="AG229" s="160">
        <f t="shared" si="59"/>
        <v>24</v>
      </c>
      <c r="AH229" s="109">
        <f t="shared" si="72"/>
        <v>7.2</v>
      </c>
      <c r="AI229" s="63" t="s">
        <v>222</v>
      </c>
      <c r="AJ229" s="100" t="s">
        <v>361</v>
      </c>
      <c r="AK229" s="37">
        <f t="shared" si="73"/>
        <v>0</v>
      </c>
      <c r="AL229" s="37">
        <f t="shared" si="74"/>
        <v>0</v>
      </c>
    </row>
    <row r="230" spans="1:38" ht="21.5" x14ac:dyDescent="0.35">
      <c r="A230" s="50">
        <v>749</v>
      </c>
      <c r="B230" s="50"/>
      <c r="C230" s="50" t="s">
        <v>327</v>
      </c>
      <c r="D230" s="50" t="s">
        <v>194</v>
      </c>
      <c r="E230" s="39">
        <v>200801</v>
      </c>
      <c r="F230" s="52" t="s">
        <v>330</v>
      </c>
      <c r="G230" s="42">
        <v>3</v>
      </c>
      <c r="H230" s="31">
        <f t="shared" si="68"/>
        <v>21.6</v>
      </c>
      <c r="I230" s="61"/>
      <c r="J230" s="61"/>
      <c r="K230" s="42"/>
      <c r="L230" s="42">
        <v>3</v>
      </c>
      <c r="M230" s="42"/>
      <c r="N230" s="43">
        <v>6</v>
      </c>
      <c r="O230" s="69"/>
      <c r="P230" s="69"/>
      <c r="Q230" s="42"/>
      <c r="R230" s="42"/>
      <c r="S230" s="42"/>
      <c r="T230" s="42"/>
      <c r="U230" s="42"/>
      <c r="V230" s="42">
        <v>6</v>
      </c>
      <c r="W230" s="32"/>
      <c r="X230" s="32">
        <v>1</v>
      </c>
      <c r="Y230" s="47">
        <f>SUM(U230:X230)</f>
        <v>7</v>
      </c>
      <c r="Z230" s="108">
        <v>0</v>
      </c>
      <c r="AA230" s="108">
        <v>1.2</v>
      </c>
      <c r="AB230" s="108">
        <v>0</v>
      </c>
      <c r="AC230" s="108">
        <v>0.2</v>
      </c>
      <c r="AD230" s="108">
        <f t="shared" si="60"/>
        <v>1.4</v>
      </c>
      <c r="AE230" s="108">
        <v>15</v>
      </c>
      <c r="AF230" s="108">
        <v>0</v>
      </c>
      <c r="AG230" s="160">
        <f t="shared" si="59"/>
        <v>72</v>
      </c>
      <c r="AH230" s="109">
        <f t="shared" si="72"/>
        <v>21.6</v>
      </c>
      <c r="AI230" s="63" t="s">
        <v>222</v>
      </c>
      <c r="AJ230" s="100" t="s">
        <v>362</v>
      </c>
      <c r="AK230" s="37">
        <f t="shared" si="73"/>
        <v>0</v>
      </c>
      <c r="AL230" s="37">
        <f t="shared" si="74"/>
        <v>0</v>
      </c>
    </row>
    <row r="231" spans="1:38" ht="21.5" x14ac:dyDescent="0.35">
      <c r="A231" s="50">
        <v>749</v>
      </c>
      <c r="B231" s="50"/>
      <c r="C231" s="50" t="s">
        <v>327</v>
      </c>
      <c r="D231" s="50" t="s">
        <v>194</v>
      </c>
      <c r="E231" s="39">
        <v>200801</v>
      </c>
      <c r="F231" s="52" t="s">
        <v>331</v>
      </c>
      <c r="G231" s="42">
        <v>4</v>
      </c>
      <c r="H231" s="31">
        <f t="shared" si="68"/>
        <v>19.2</v>
      </c>
      <c r="I231" s="61"/>
      <c r="J231" s="61"/>
      <c r="K231" s="42"/>
      <c r="L231" s="42">
        <v>2</v>
      </c>
      <c r="M231" s="42"/>
      <c r="N231" s="43">
        <v>4</v>
      </c>
      <c r="O231" s="69"/>
      <c r="P231" s="69"/>
      <c r="Q231" s="42"/>
      <c r="R231" s="42"/>
      <c r="S231" s="42"/>
      <c r="T231" s="42"/>
      <c r="U231" s="42"/>
      <c r="V231" s="42">
        <v>6</v>
      </c>
      <c r="W231" s="32"/>
      <c r="X231" s="32">
        <v>1</v>
      </c>
      <c r="Y231" s="47">
        <f t="shared" si="75"/>
        <v>7</v>
      </c>
      <c r="Z231" s="108">
        <v>0</v>
      </c>
      <c r="AA231" s="108">
        <v>1.6</v>
      </c>
      <c r="AB231" s="108">
        <v>0</v>
      </c>
      <c r="AC231" s="108">
        <v>0.26666666666666666</v>
      </c>
      <c r="AD231" s="108">
        <f t="shared" si="60"/>
        <v>1.8666666666666667</v>
      </c>
      <c r="AE231" s="108">
        <v>15</v>
      </c>
      <c r="AF231" s="108">
        <v>0</v>
      </c>
      <c r="AG231" s="160">
        <f t="shared" si="59"/>
        <v>64</v>
      </c>
      <c r="AH231" s="109">
        <f t="shared" si="72"/>
        <v>19.2</v>
      </c>
      <c r="AI231" s="63" t="s">
        <v>222</v>
      </c>
      <c r="AJ231" s="100" t="s">
        <v>363</v>
      </c>
      <c r="AK231" s="37">
        <f t="shared" si="73"/>
        <v>0</v>
      </c>
      <c r="AL231" s="37">
        <f t="shared" si="74"/>
        <v>0</v>
      </c>
    </row>
    <row r="232" spans="1:38" ht="21.5" x14ac:dyDescent="0.35">
      <c r="A232" s="50">
        <v>749</v>
      </c>
      <c r="B232" s="50"/>
      <c r="C232" s="50" t="s">
        <v>327</v>
      </c>
      <c r="D232" s="50" t="s">
        <v>194</v>
      </c>
      <c r="E232" s="39">
        <v>200801</v>
      </c>
      <c r="F232" s="52" t="s">
        <v>332</v>
      </c>
      <c r="G232" s="42">
        <v>3</v>
      </c>
      <c r="H232" s="31">
        <f t="shared" si="68"/>
        <v>7.2</v>
      </c>
      <c r="I232" s="61"/>
      <c r="J232" s="61"/>
      <c r="K232" s="42"/>
      <c r="L232" s="42">
        <v>1</v>
      </c>
      <c r="M232" s="42"/>
      <c r="N232" s="43">
        <v>2</v>
      </c>
      <c r="O232" s="69"/>
      <c r="P232" s="69"/>
      <c r="Q232" s="42"/>
      <c r="R232" s="42"/>
      <c r="S232" s="42"/>
      <c r="T232" s="42"/>
      <c r="U232" s="42"/>
      <c r="V232" s="42">
        <v>6</v>
      </c>
      <c r="W232" s="32"/>
      <c r="X232" s="32">
        <v>1</v>
      </c>
      <c r="Y232" s="47">
        <f t="shared" si="75"/>
        <v>7</v>
      </c>
      <c r="Z232" s="108">
        <v>0</v>
      </c>
      <c r="AA232" s="108">
        <v>1.2</v>
      </c>
      <c r="AB232" s="108">
        <v>0</v>
      </c>
      <c r="AC232" s="108">
        <v>0.2</v>
      </c>
      <c r="AD232" s="108">
        <f t="shared" si="60"/>
        <v>1.4</v>
      </c>
      <c r="AE232" s="108">
        <v>15</v>
      </c>
      <c r="AF232" s="108">
        <v>0</v>
      </c>
      <c r="AG232" s="160">
        <f t="shared" si="59"/>
        <v>24</v>
      </c>
      <c r="AH232" s="109">
        <f t="shared" si="72"/>
        <v>7.2</v>
      </c>
      <c r="AI232" s="63" t="s">
        <v>222</v>
      </c>
      <c r="AJ232" s="100" t="s">
        <v>364</v>
      </c>
      <c r="AK232" s="37">
        <f t="shared" si="73"/>
        <v>0</v>
      </c>
      <c r="AL232" s="37">
        <f t="shared" si="74"/>
        <v>0</v>
      </c>
    </row>
    <row r="233" spans="1:38" ht="14.5" x14ac:dyDescent="0.35">
      <c r="A233" s="44">
        <v>749</v>
      </c>
      <c r="B233" s="44"/>
      <c r="C233" s="44" t="s">
        <v>327</v>
      </c>
      <c r="D233" s="44" t="s">
        <v>254</v>
      </c>
      <c r="E233" s="45" t="s">
        <v>378</v>
      </c>
      <c r="F233" s="46" t="s">
        <v>192</v>
      </c>
      <c r="G233" s="32"/>
      <c r="H233" s="59">
        <f>(22)*1.5</f>
        <v>33</v>
      </c>
      <c r="I233" s="61"/>
      <c r="J233" s="61"/>
      <c r="K233" s="32"/>
      <c r="L233" s="32"/>
      <c r="M233" s="32"/>
      <c r="N233" s="33"/>
      <c r="O233" s="33"/>
      <c r="P233" s="33"/>
      <c r="Q233" s="32"/>
      <c r="R233" s="32"/>
      <c r="S233" s="32"/>
      <c r="T233" s="32"/>
      <c r="U233" s="32"/>
      <c r="V233" s="32"/>
      <c r="W233" s="32"/>
      <c r="X233" s="32"/>
      <c r="Y233" s="47">
        <f t="shared" si="75"/>
        <v>0</v>
      </c>
      <c r="Z233" s="108">
        <v>0</v>
      </c>
      <c r="AA233" s="108">
        <v>0</v>
      </c>
      <c r="AB233" s="108">
        <v>0</v>
      </c>
      <c r="AC233" s="108">
        <v>0</v>
      </c>
      <c r="AD233" s="108">
        <f t="shared" si="60"/>
        <v>0</v>
      </c>
      <c r="AE233" s="108">
        <v>15</v>
      </c>
      <c r="AF233" s="108">
        <v>0</v>
      </c>
      <c r="AG233" s="160">
        <f t="shared" si="59"/>
        <v>0</v>
      </c>
      <c r="AH233" s="161">
        <f>H233</f>
        <v>33</v>
      </c>
      <c r="AI233" s="48"/>
      <c r="AJ233" s="100" t="s">
        <v>365</v>
      </c>
      <c r="AK233" s="37">
        <f t="shared" si="73"/>
        <v>0</v>
      </c>
      <c r="AL233" s="37">
        <f>IF($A233=1004,ROUND((((($K233+$Q233)*$U233)+(($L233+$R233)*$V233)+(($M233+$S233)*$W233)+(($N233+$T233)*$X233))*$G233)/10*3,2),0)</f>
        <v>0</v>
      </c>
    </row>
    <row r="234" spans="1:38" ht="14.5" x14ac:dyDescent="0.35">
      <c r="A234" s="44">
        <v>715</v>
      </c>
      <c r="B234" s="101"/>
      <c r="C234" s="101" t="s">
        <v>327</v>
      </c>
      <c r="D234" s="101" t="s">
        <v>254</v>
      </c>
      <c r="E234" s="45" t="s">
        <v>378</v>
      </c>
      <c r="F234" s="83" t="s">
        <v>192</v>
      </c>
      <c r="G234" s="102"/>
      <c r="H234" s="59">
        <f>3*1.5</f>
        <v>4.5</v>
      </c>
      <c r="I234" s="107"/>
      <c r="J234" s="107"/>
      <c r="K234" s="102"/>
      <c r="L234" s="102"/>
      <c r="M234" s="102"/>
      <c r="N234" s="103"/>
      <c r="O234" s="103"/>
      <c r="P234" s="103"/>
      <c r="Q234" s="102"/>
      <c r="R234" s="102"/>
      <c r="S234" s="102"/>
      <c r="T234" s="102"/>
      <c r="U234" s="104"/>
      <c r="V234" s="102"/>
      <c r="W234" s="102"/>
      <c r="X234" s="102"/>
      <c r="Y234" s="60">
        <f>SUM(U234:X234)</f>
        <v>0</v>
      </c>
      <c r="Z234" s="108">
        <v>0</v>
      </c>
      <c r="AA234" s="108">
        <v>0</v>
      </c>
      <c r="AB234" s="108">
        <v>0</v>
      </c>
      <c r="AC234" s="108">
        <v>0</v>
      </c>
      <c r="AD234" s="108">
        <f t="shared" si="60"/>
        <v>0</v>
      </c>
      <c r="AE234" s="108">
        <v>15</v>
      </c>
      <c r="AF234" s="108">
        <v>0</v>
      </c>
      <c r="AG234" s="160">
        <f t="shared" si="59"/>
        <v>0</v>
      </c>
      <c r="AH234" s="161">
        <f t="shared" ref="AH234:AH235" si="76">H234</f>
        <v>4.5</v>
      </c>
      <c r="AI234" s="57"/>
      <c r="AJ234" s="105" t="s">
        <v>366</v>
      </c>
      <c r="AK234" s="37">
        <f t="shared" si="73"/>
        <v>0</v>
      </c>
      <c r="AL234" s="37">
        <f>IF($A234=1004,ROUND((((($K234+$Q234)*$U234)+(($L234+$R234)*$V234)+(($M234+$S234)*$W234)+(($N234+$T234)*$X234))*$G234)/10*3,2),0)</f>
        <v>0</v>
      </c>
    </row>
    <row r="235" spans="1:38" ht="14.5" x14ac:dyDescent="0.35">
      <c r="A235" s="170">
        <v>410</v>
      </c>
      <c r="B235" s="44"/>
      <c r="C235" s="44" t="s">
        <v>327</v>
      </c>
      <c r="D235" s="44" t="s">
        <v>254</v>
      </c>
      <c r="E235" s="45" t="s">
        <v>378</v>
      </c>
      <c r="F235" s="46" t="s">
        <v>192</v>
      </c>
      <c r="G235" s="32"/>
      <c r="H235" s="59">
        <f>0*1.5</f>
        <v>0</v>
      </c>
      <c r="I235" s="61"/>
      <c r="J235" s="61"/>
      <c r="K235" s="32"/>
      <c r="L235" s="32"/>
      <c r="M235" s="32"/>
      <c r="N235" s="33"/>
      <c r="O235" s="33"/>
      <c r="P235" s="33"/>
      <c r="Q235" s="32"/>
      <c r="R235" s="32"/>
      <c r="S235" s="32"/>
      <c r="T235" s="32"/>
      <c r="U235" s="70"/>
      <c r="V235" s="32"/>
      <c r="W235" s="32"/>
      <c r="X235" s="32"/>
      <c r="Y235" s="46">
        <f t="shared" si="75"/>
        <v>0</v>
      </c>
      <c r="Z235" s="108">
        <v>0</v>
      </c>
      <c r="AA235" s="108">
        <v>0</v>
      </c>
      <c r="AB235" s="108">
        <v>0</v>
      </c>
      <c r="AC235" s="108">
        <v>0</v>
      </c>
      <c r="AD235" s="108">
        <f t="shared" si="60"/>
        <v>0</v>
      </c>
      <c r="AE235" s="108">
        <v>15</v>
      </c>
      <c r="AF235" s="108">
        <v>0</v>
      </c>
      <c r="AG235" s="160">
        <f t="shared" si="59"/>
        <v>0</v>
      </c>
      <c r="AH235" s="161">
        <f t="shared" si="76"/>
        <v>0</v>
      </c>
      <c r="AI235" s="57"/>
      <c r="AJ235" s="105" t="s">
        <v>377</v>
      </c>
      <c r="AK235" s="37">
        <f t="shared" ref="AK235" si="77">IF($A236=1004,ROUND((((($K235+$Q235)*$U235)+(($L235+$R235)*$V235)+(($M235+$S235)*$W235)+(($N235+$T235)*$X235))*$G235)/10*3,2),0)</f>
        <v>0</v>
      </c>
      <c r="AL235" s="106">
        <f>7*1.5</f>
        <v>10.5</v>
      </c>
    </row>
    <row r="236" spans="1:38" x14ac:dyDescent="0.3">
      <c r="H236" s="168">
        <f>SUM(H24:H235)</f>
        <v>2877.4499999999989</v>
      </c>
      <c r="AH236" s="169"/>
    </row>
    <row r="240" spans="1:38" x14ac:dyDescent="0.3">
      <c r="B240" s="129"/>
    </row>
    <row r="241" spans="2:3" x14ac:dyDescent="0.3">
      <c r="B241" s="129"/>
      <c r="C241" s="129"/>
    </row>
  </sheetData>
  <autoFilter ref="A21:Y236" xr:uid="{00000000-0009-0000-0000-000000000000}">
    <filterColumn colId="10" showButton="0"/>
    <filterColumn colId="11" showButton="0"/>
    <filterColumn colId="12" showButton="0"/>
    <filterColumn colId="16" showButton="0"/>
    <filterColumn colId="17" showButton="0"/>
    <filterColumn colId="18" showButton="0"/>
    <filterColumn colId="20" showButton="0"/>
    <filterColumn colId="21" showButton="0"/>
    <filterColumn colId="22" showButton="0"/>
    <filterColumn colId="23" showButton="0"/>
  </autoFilter>
  <mergeCells count="40">
    <mergeCell ref="A1:Y1"/>
    <mergeCell ref="A3:T3"/>
    <mergeCell ref="A4:T4"/>
    <mergeCell ref="U22:Y22"/>
    <mergeCell ref="A21:A23"/>
    <mergeCell ref="H21:H23"/>
    <mergeCell ref="A5:Y5"/>
    <mergeCell ref="A6:Y6"/>
    <mergeCell ref="C21:C23"/>
    <mergeCell ref="D21:D23"/>
    <mergeCell ref="A9:AI9"/>
    <mergeCell ref="A10:AI10"/>
    <mergeCell ref="O21:O23"/>
    <mergeCell ref="P21:P23"/>
    <mergeCell ref="A13:AL13"/>
    <mergeCell ref="G21:G23"/>
    <mergeCell ref="A7:AI7"/>
    <mergeCell ref="E21:E23"/>
    <mergeCell ref="A12:AI12"/>
    <mergeCell ref="A8:AI8"/>
    <mergeCell ref="K21:N22"/>
    <mergeCell ref="Q21:T22"/>
    <mergeCell ref="F21:F23"/>
    <mergeCell ref="B21:B23"/>
    <mergeCell ref="AF22:AF23"/>
    <mergeCell ref="AH22:AH23"/>
    <mergeCell ref="Z21:AH21"/>
    <mergeCell ref="AJ166:AJ170"/>
    <mergeCell ref="AJ219:AJ224"/>
    <mergeCell ref="AJ21:AJ23"/>
    <mergeCell ref="I21:I23"/>
    <mergeCell ref="J21:J23"/>
    <mergeCell ref="AI21:AI23"/>
    <mergeCell ref="U21:Y21"/>
    <mergeCell ref="AK21:AK23"/>
    <mergeCell ref="AL21:AL23"/>
    <mergeCell ref="Z22:AD22"/>
    <mergeCell ref="AE22:AE23"/>
    <mergeCell ref="AJ79:AJ92"/>
    <mergeCell ref="AG22:AG23"/>
  </mergeCells>
  <phoneticPr fontId="3" type="noConversion"/>
  <conditionalFormatting sqref="AK130:AK138 AK149:AL149 AK195:AL209 AK74:AL74 AK79:AL83 AK92:AL128 AK224:AL224 AK230:AK235 AL230:AL234 AK140:AK147 AL130:AL147 AK211:AL219 AK151:AL160 AK24:AL25 AK162:AL193 AK54:AL72 AK85:AL86 AK226:AL228 AK27:AL52">
    <cfRule type="cellIs" dxfId="47" priority="36" stopIfTrue="1" operator="greaterThan">
      <formula>0</formula>
    </cfRule>
  </conditionalFormatting>
  <conditionalFormatting sqref="AL235">
    <cfRule type="cellIs" dxfId="46" priority="34" stopIfTrue="1" operator="greaterThan">
      <formula>0</formula>
    </cfRule>
  </conditionalFormatting>
  <conditionalFormatting sqref="AK139">
    <cfRule type="cellIs" dxfId="45" priority="33" stopIfTrue="1" operator="greaterThan">
      <formula>0</formula>
    </cfRule>
  </conditionalFormatting>
  <conditionalFormatting sqref="AK194:AL194">
    <cfRule type="cellIs" dxfId="44" priority="31" stopIfTrue="1" operator="greaterThan">
      <formula>0</formula>
    </cfRule>
  </conditionalFormatting>
  <conditionalFormatting sqref="AK129:AL129">
    <cfRule type="cellIs" dxfId="43" priority="29" stopIfTrue="1" operator="greaterThan">
      <formula>0</formula>
    </cfRule>
  </conditionalFormatting>
  <conditionalFormatting sqref="AK148:AL148">
    <cfRule type="cellIs" dxfId="42" priority="28" stopIfTrue="1" operator="greaterThan">
      <formula>0</formula>
    </cfRule>
  </conditionalFormatting>
  <conditionalFormatting sqref="AK150:AL150">
    <cfRule type="cellIs" dxfId="41" priority="27" stopIfTrue="1" operator="greaterThan">
      <formula>0</formula>
    </cfRule>
  </conditionalFormatting>
  <conditionalFormatting sqref="AK210:AL210">
    <cfRule type="cellIs" dxfId="40" priority="26" stopIfTrue="1" operator="greaterThan">
      <formula>0</formula>
    </cfRule>
  </conditionalFormatting>
  <conditionalFormatting sqref="AK222:AL222">
    <cfRule type="cellIs" dxfId="39" priority="25" stopIfTrue="1" operator="greaterThan">
      <formula>0</formula>
    </cfRule>
  </conditionalFormatting>
  <conditionalFormatting sqref="AK220:AL220">
    <cfRule type="cellIs" dxfId="38" priority="24" stopIfTrue="1" operator="greaterThan">
      <formula>0</formula>
    </cfRule>
  </conditionalFormatting>
  <conditionalFormatting sqref="AK73:AL73">
    <cfRule type="cellIs" dxfId="37" priority="21" stopIfTrue="1" operator="greaterThan">
      <formula>0</formula>
    </cfRule>
  </conditionalFormatting>
  <conditionalFormatting sqref="AK76:AL76">
    <cfRule type="cellIs" dxfId="36" priority="19" stopIfTrue="1" operator="greaterThan">
      <formula>0</formula>
    </cfRule>
  </conditionalFormatting>
  <conditionalFormatting sqref="AK75:AL75">
    <cfRule type="cellIs" dxfId="35" priority="18" stopIfTrue="1" operator="greaterThan">
      <formula>0</formula>
    </cfRule>
  </conditionalFormatting>
  <conditionalFormatting sqref="AK229:AL229">
    <cfRule type="cellIs" dxfId="34" priority="16" stopIfTrue="1" operator="greaterThan">
      <formula>0</formula>
    </cfRule>
  </conditionalFormatting>
  <conditionalFormatting sqref="AK87:AL87">
    <cfRule type="cellIs" dxfId="33" priority="15" stopIfTrue="1" operator="greaterThan">
      <formula>0</formula>
    </cfRule>
  </conditionalFormatting>
  <conditionalFormatting sqref="AK78:AL78">
    <cfRule type="cellIs" dxfId="32" priority="14" stopIfTrue="1" operator="greaterThan">
      <formula>0</formula>
    </cfRule>
  </conditionalFormatting>
  <conditionalFormatting sqref="AK77:AL77">
    <cfRule type="cellIs" dxfId="31" priority="13" stopIfTrue="1" operator="greaterThan">
      <formula>0</formula>
    </cfRule>
  </conditionalFormatting>
  <conditionalFormatting sqref="AK161:AL161">
    <cfRule type="cellIs" dxfId="30" priority="11" stopIfTrue="1" operator="greaterThan">
      <formula>0</formula>
    </cfRule>
  </conditionalFormatting>
  <conditionalFormatting sqref="AK53:AL53">
    <cfRule type="cellIs" dxfId="29" priority="10" stopIfTrue="1" operator="greaterThan">
      <formula>0</formula>
    </cfRule>
  </conditionalFormatting>
  <conditionalFormatting sqref="AK221:AL221">
    <cfRule type="cellIs" dxfId="28" priority="9" stopIfTrue="1" operator="greaterThan">
      <formula>0</formula>
    </cfRule>
  </conditionalFormatting>
  <conditionalFormatting sqref="AK223:AL223">
    <cfRule type="cellIs" dxfId="27" priority="8" stopIfTrue="1" operator="greaterThan">
      <formula>0</formula>
    </cfRule>
  </conditionalFormatting>
  <conditionalFormatting sqref="AK90:AL90">
    <cfRule type="cellIs" dxfId="26" priority="7" stopIfTrue="1" operator="greaterThan">
      <formula>0</formula>
    </cfRule>
  </conditionalFormatting>
  <conditionalFormatting sqref="AK88:AL88">
    <cfRule type="cellIs" dxfId="25" priority="6" stopIfTrue="1" operator="greaterThan">
      <formula>0</formula>
    </cfRule>
  </conditionalFormatting>
  <conditionalFormatting sqref="AK91:AL91">
    <cfRule type="cellIs" dxfId="24" priority="5" stopIfTrue="1" operator="greaterThan">
      <formula>0</formula>
    </cfRule>
  </conditionalFormatting>
  <conditionalFormatting sqref="AK89:AL89">
    <cfRule type="cellIs" dxfId="23" priority="4" stopIfTrue="1" operator="greaterThan">
      <formula>0</formula>
    </cfRule>
  </conditionalFormatting>
  <conditionalFormatting sqref="AK84:AL84">
    <cfRule type="cellIs" dxfId="22" priority="3" stopIfTrue="1" operator="greaterThan">
      <formula>0</formula>
    </cfRule>
  </conditionalFormatting>
  <conditionalFormatting sqref="AK225:AL225">
    <cfRule type="cellIs" dxfId="21" priority="2" stopIfTrue="1" operator="greaterThan">
      <formula>0</formula>
    </cfRule>
  </conditionalFormatting>
  <conditionalFormatting sqref="AK26:AL26">
    <cfRule type="cellIs" dxfId="20" priority="1" stopIfTrue="1" operator="greaterThan">
      <formula>0</formula>
    </cfRule>
  </conditionalFormatting>
  <hyperlinks>
    <hyperlink ref="A18" r:id="rId1" xr:uid="{E98E982A-B98F-48A1-AA42-0F4374C180ED}"/>
  </hyperlinks>
  <pageMargins left="0.19685039370078741" right="0.15748031496062992" top="0.19685039370078741" bottom="0.15748031496062992" header="0" footer="0"/>
  <pageSetup paperSize="9" scale="88" fitToHeight="0" orientation="landscape" r:id="rId2"/>
  <headerFooter alignWithMargins="0"/>
  <ignoredErrors>
    <ignoredError sqref="H8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F5F7B1-4587-422A-BBB8-2BCCC23F6633}">
  <dimension ref="A1:J42"/>
  <sheetViews>
    <sheetView topLeftCell="B4" zoomScale="145" zoomScaleNormal="145" workbookViewId="0">
      <selection activeCell="I33" sqref="G33:I33"/>
    </sheetView>
  </sheetViews>
  <sheetFormatPr baseColWidth="10" defaultColWidth="11.54296875" defaultRowHeight="12.5" x14ac:dyDescent="0.25"/>
  <cols>
    <col min="1" max="1" width="38.54296875" bestFit="1" customWidth="1"/>
    <col min="2" max="6" width="9.6328125" bestFit="1" customWidth="1"/>
    <col min="7" max="7" width="12.08984375" bestFit="1" customWidth="1"/>
    <col min="8" max="8" width="11.7265625" bestFit="1" customWidth="1"/>
    <col min="257" max="257" width="30.1796875" bestFit="1" customWidth="1"/>
    <col min="258" max="263" width="10.1796875" bestFit="1" customWidth="1"/>
    <col min="264" max="264" width="11.7265625" bestFit="1" customWidth="1"/>
    <col min="513" max="513" width="30.1796875" bestFit="1" customWidth="1"/>
    <col min="514" max="519" width="10.1796875" bestFit="1" customWidth="1"/>
    <col min="520" max="520" width="11.7265625" bestFit="1" customWidth="1"/>
    <col min="769" max="769" width="30.1796875" bestFit="1" customWidth="1"/>
    <col min="770" max="775" width="10.1796875" bestFit="1" customWidth="1"/>
    <col min="776" max="776" width="11.7265625" bestFit="1" customWidth="1"/>
    <col min="1025" max="1025" width="30.1796875" bestFit="1" customWidth="1"/>
    <col min="1026" max="1031" width="10.1796875" bestFit="1" customWidth="1"/>
    <col min="1032" max="1032" width="11.7265625" bestFit="1" customWidth="1"/>
    <col min="1281" max="1281" width="30.1796875" bestFit="1" customWidth="1"/>
    <col min="1282" max="1287" width="10.1796875" bestFit="1" customWidth="1"/>
    <col min="1288" max="1288" width="11.7265625" bestFit="1" customWidth="1"/>
    <col min="1537" max="1537" width="30.1796875" bestFit="1" customWidth="1"/>
    <col min="1538" max="1543" width="10.1796875" bestFit="1" customWidth="1"/>
    <col min="1544" max="1544" width="11.7265625" bestFit="1" customWidth="1"/>
    <col min="1793" max="1793" width="30.1796875" bestFit="1" customWidth="1"/>
    <col min="1794" max="1799" width="10.1796875" bestFit="1" customWidth="1"/>
    <col min="1800" max="1800" width="11.7265625" bestFit="1" customWidth="1"/>
    <col min="2049" max="2049" width="30.1796875" bestFit="1" customWidth="1"/>
    <col min="2050" max="2055" width="10.1796875" bestFit="1" customWidth="1"/>
    <col min="2056" max="2056" width="11.7265625" bestFit="1" customWidth="1"/>
    <col min="2305" max="2305" width="30.1796875" bestFit="1" customWidth="1"/>
    <col min="2306" max="2311" width="10.1796875" bestFit="1" customWidth="1"/>
    <col min="2312" max="2312" width="11.7265625" bestFit="1" customWidth="1"/>
    <col min="2561" max="2561" width="30.1796875" bestFit="1" customWidth="1"/>
    <col min="2562" max="2567" width="10.1796875" bestFit="1" customWidth="1"/>
    <col min="2568" max="2568" width="11.7265625" bestFit="1" customWidth="1"/>
    <col min="2817" max="2817" width="30.1796875" bestFit="1" customWidth="1"/>
    <col min="2818" max="2823" width="10.1796875" bestFit="1" customWidth="1"/>
    <col min="2824" max="2824" width="11.7265625" bestFit="1" customWidth="1"/>
    <col min="3073" max="3073" width="30.1796875" bestFit="1" customWidth="1"/>
    <col min="3074" max="3079" width="10.1796875" bestFit="1" customWidth="1"/>
    <col min="3080" max="3080" width="11.7265625" bestFit="1" customWidth="1"/>
    <col min="3329" max="3329" width="30.1796875" bestFit="1" customWidth="1"/>
    <col min="3330" max="3335" width="10.1796875" bestFit="1" customWidth="1"/>
    <col min="3336" max="3336" width="11.7265625" bestFit="1" customWidth="1"/>
    <col min="3585" max="3585" width="30.1796875" bestFit="1" customWidth="1"/>
    <col min="3586" max="3591" width="10.1796875" bestFit="1" customWidth="1"/>
    <col min="3592" max="3592" width="11.7265625" bestFit="1" customWidth="1"/>
    <col min="3841" max="3841" width="30.1796875" bestFit="1" customWidth="1"/>
    <col min="3842" max="3847" width="10.1796875" bestFit="1" customWidth="1"/>
    <col min="3848" max="3848" width="11.7265625" bestFit="1" customWidth="1"/>
    <col min="4097" max="4097" width="30.1796875" bestFit="1" customWidth="1"/>
    <col min="4098" max="4103" width="10.1796875" bestFit="1" customWidth="1"/>
    <col min="4104" max="4104" width="11.7265625" bestFit="1" customWidth="1"/>
    <col min="4353" max="4353" width="30.1796875" bestFit="1" customWidth="1"/>
    <col min="4354" max="4359" width="10.1796875" bestFit="1" customWidth="1"/>
    <col min="4360" max="4360" width="11.7265625" bestFit="1" customWidth="1"/>
    <col min="4609" max="4609" width="30.1796875" bestFit="1" customWidth="1"/>
    <col min="4610" max="4615" width="10.1796875" bestFit="1" customWidth="1"/>
    <col min="4616" max="4616" width="11.7265625" bestFit="1" customWidth="1"/>
    <col min="4865" max="4865" width="30.1796875" bestFit="1" customWidth="1"/>
    <col min="4866" max="4871" width="10.1796875" bestFit="1" customWidth="1"/>
    <col min="4872" max="4872" width="11.7265625" bestFit="1" customWidth="1"/>
    <col min="5121" max="5121" width="30.1796875" bestFit="1" customWidth="1"/>
    <col min="5122" max="5127" width="10.1796875" bestFit="1" customWidth="1"/>
    <col min="5128" max="5128" width="11.7265625" bestFit="1" customWidth="1"/>
    <col min="5377" max="5377" width="30.1796875" bestFit="1" customWidth="1"/>
    <col min="5378" max="5383" width="10.1796875" bestFit="1" customWidth="1"/>
    <col min="5384" max="5384" width="11.7265625" bestFit="1" customWidth="1"/>
    <col min="5633" max="5633" width="30.1796875" bestFit="1" customWidth="1"/>
    <col min="5634" max="5639" width="10.1796875" bestFit="1" customWidth="1"/>
    <col min="5640" max="5640" width="11.7265625" bestFit="1" customWidth="1"/>
    <col min="5889" max="5889" width="30.1796875" bestFit="1" customWidth="1"/>
    <col min="5890" max="5895" width="10.1796875" bestFit="1" customWidth="1"/>
    <col min="5896" max="5896" width="11.7265625" bestFit="1" customWidth="1"/>
    <col min="6145" max="6145" width="30.1796875" bestFit="1" customWidth="1"/>
    <col min="6146" max="6151" width="10.1796875" bestFit="1" customWidth="1"/>
    <col min="6152" max="6152" width="11.7265625" bestFit="1" customWidth="1"/>
    <col min="6401" max="6401" width="30.1796875" bestFit="1" customWidth="1"/>
    <col min="6402" max="6407" width="10.1796875" bestFit="1" customWidth="1"/>
    <col min="6408" max="6408" width="11.7265625" bestFit="1" customWidth="1"/>
    <col min="6657" max="6657" width="30.1796875" bestFit="1" customWidth="1"/>
    <col min="6658" max="6663" width="10.1796875" bestFit="1" customWidth="1"/>
    <col min="6664" max="6664" width="11.7265625" bestFit="1" customWidth="1"/>
    <col min="6913" max="6913" width="30.1796875" bestFit="1" customWidth="1"/>
    <col min="6914" max="6919" width="10.1796875" bestFit="1" customWidth="1"/>
    <col min="6920" max="6920" width="11.7265625" bestFit="1" customWidth="1"/>
    <col min="7169" max="7169" width="30.1796875" bestFit="1" customWidth="1"/>
    <col min="7170" max="7175" width="10.1796875" bestFit="1" customWidth="1"/>
    <col min="7176" max="7176" width="11.7265625" bestFit="1" customWidth="1"/>
    <col min="7425" max="7425" width="30.1796875" bestFit="1" customWidth="1"/>
    <col min="7426" max="7431" width="10.1796875" bestFit="1" customWidth="1"/>
    <col min="7432" max="7432" width="11.7265625" bestFit="1" customWidth="1"/>
    <col min="7681" max="7681" width="30.1796875" bestFit="1" customWidth="1"/>
    <col min="7682" max="7687" width="10.1796875" bestFit="1" customWidth="1"/>
    <col min="7688" max="7688" width="11.7265625" bestFit="1" customWidth="1"/>
    <col min="7937" max="7937" width="30.1796875" bestFit="1" customWidth="1"/>
    <col min="7938" max="7943" width="10.1796875" bestFit="1" customWidth="1"/>
    <col min="7944" max="7944" width="11.7265625" bestFit="1" customWidth="1"/>
    <col min="8193" max="8193" width="30.1796875" bestFit="1" customWidth="1"/>
    <col min="8194" max="8199" width="10.1796875" bestFit="1" customWidth="1"/>
    <col min="8200" max="8200" width="11.7265625" bestFit="1" customWidth="1"/>
    <col min="8449" max="8449" width="30.1796875" bestFit="1" customWidth="1"/>
    <col min="8450" max="8455" width="10.1796875" bestFit="1" customWidth="1"/>
    <col min="8456" max="8456" width="11.7265625" bestFit="1" customWidth="1"/>
    <col min="8705" max="8705" width="30.1796875" bestFit="1" customWidth="1"/>
    <col min="8706" max="8711" width="10.1796875" bestFit="1" customWidth="1"/>
    <col min="8712" max="8712" width="11.7265625" bestFit="1" customWidth="1"/>
    <col min="8961" max="8961" width="30.1796875" bestFit="1" customWidth="1"/>
    <col min="8962" max="8967" width="10.1796875" bestFit="1" customWidth="1"/>
    <col min="8968" max="8968" width="11.7265625" bestFit="1" customWidth="1"/>
    <col min="9217" max="9217" width="30.1796875" bestFit="1" customWidth="1"/>
    <col min="9218" max="9223" width="10.1796875" bestFit="1" customWidth="1"/>
    <col min="9224" max="9224" width="11.7265625" bestFit="1" customWidth="1"/>
    <col min="9473" max="9473" width="30.1796875" bestFit="1" customWidth="1"/>
    <col min="9474" max="9479" width="10.1796875" bestFit="1" customWidth="1"/>
    <col min="9480" max="9480" width="11.7265625" bestFit="1" customWidth="1"/>
    <col min="9729" max="9729" width="30.1796875" bestFit="1" customWidth="1"/>
    <col min="9730" max="9735" width="10.1796875" bestFit="1" customWidth="1"/>
    <col min="9736" max="9736" width="11.7265625" bestFit="1" customWidth="1"/>
    <col min="9985" max="9985" width="30.1796875" bestFit="1" customWidth="1"/>
    <col min="9986" max="9991" width="10.1796875" bestFit="1" customWidth="1"/>
    <col min="9992" max="9992" width="11.7265625" bestFit="1" customWidth="1"/>
    <col min="10241" max="10241" width="30.1796875" bestFit="1" customWidth="1"/>
    <col min="10242" max="10247" width="10.1796875" bestFit="1" customWidth="1"/>
    <col min="10248" max="10248" width="11.7265625" bestFit="1" customWidth="1"/>
    <col min="10497" max="10497" width="30.1796875" bestFit="1" customWidth="1"/>
    <col min="10498" max="10503" width="10.1796875" bestFit="1" customWidth="1"/>
    <col min="10504" max="10504" width="11.7265625" bestFit="1" customWidth="1"/>
    <col min="10753" max="10753" width="30.1796875" bestFit="1" customWidth="1"/>
    <col min="10754" max="10759" width="10.1796875" bestFit="1" customWidth="1"/>
    <col min="10760" max="10760" width="11.7265625" bestFit="1" customWidth="1"/>
    <col min="11009" max="11009" width="30.1796875" bestFit="1" customWidth="1"/>
    <col min="11010" max="11015" width="10.1796875" bestFit="1" customWidth="1"/>
    <col min="11016" max="11016" width="11.7265625" bestFit="1" customWidth="1"/>
    <col min="11265" max="11265" width="30.1796875" bestFit="1" customWidth="1"/>
    <col min="11266" max="11271" width="10.1796875" bestFit="1" customWidth="1"/>
    <col min="11272" max="11272" width="11.7265625" bestFit="1" customWidth="1"/>
    <col min="11521" max="11521" width="30.1796875" bestFit="1" customWidth="1"/>
    <col min="11522" max="11527" width="10.1796875" bestFit="1" customWidth="1"/>
    <col min="11528" max="11528" width="11.7265625" bestFit="1" customWidth="1"/>
    <col min="11777" max="11777" width="30.1796875" bestFit="1" customWidth="1"/>
    <col min="11778" max="11783" width="10.1796875" bestFit="1" customWidth="1"/>
    <col min="11784" max="11784" width="11.7265625" bestFit="1" customWidth="1"/>
    <col min="12033" max="12033" width="30.1796875" bestFit="1" customWidth="1"/>
    <col min="12034" max="12039" width="10.1796875" bestFit="1" customWidth="1"/>
    <col min="12040" max="12040" width="11.7265625" bestFit="1" customWidth="1"/>
    <col min="12289" max="12289" width="30.1796875" bestFit="1" customWidth="1"/>
    <col min="12290" max="12295" width="10.1796875" bestFit="1" customWidth="1"/>
    <col min="12296" max="12296" width="11.7265625" bestFit="1" customWidth="1"/>
    <col min="12545" max="12545" width="30.1796875" bestFit="1" customWidth="1"/>
    <col min="12546" max="12551" width="10.1796875" bestFit="1" customWidth="1"/>
    <col min="12552" max="12552" width="11.7265625" bestFit="1" customWidth="1"/>
    <col min="12801" max="12801" width="30.1796875" bestFit="1" customWidth="1"/>
    <col min="12802" max="12807" width="10.1796875" bestFit="1" customWidth="1"/>
    <col min="12808" max="12808" width="11.7265625" bestFit="1" customWidth="1"/>
    <col min="13057" max="13057" width="30.1796875" bestFit="1" customWidth="1"/>
    <col min="13058" max="13063" width="10.1796875" bestFit="1" customWidth="1"/>
    <col min="13064" max="13064" width="11.7265625" bestFit="1" customWidth="1"/>
    <col min="13313" max="13313" width="30.1796875" bestFit="1" customWidth="1"/>
    <col min="13314" max="13319" width="10.1796875" bestFit="1" customWidth="1"/>
    <col min="13320" max="13320" width="11.7265625" bestFit="1" customWidth="1"/>
    <col min="13569" max="13569" width="30.1796875" bestFit="1" customWidth="1"/>
    <col min="13570" max="13575" width="10.1796875" bestFit="1" customWidth="1"/>
    <col min="13576" max="13576" width="11.7265625" bestFit="1" customWidth="1"/>
    <col min="13825" max="13825" width="30.1796875" bestFit="1" customWidth="1"/>
    <col min="13826" max="13831" width="10.1796875" bestFit="1" customWidth="1"/>
    <col min="13832" max="13832" width="11.7265625" bestFit="1" customWidth="1"/>
    <col min="14081" max="14081" width="30.1796875" bestFit="1" customWidth="1"/>
    <col min="14082" max="14087" width="10.1796875" bestFit="1" customWidth="1"/>
    <col min="14088" max="14088" width="11.7265625" bestFit="1" customWidth="1"/>
    <col min="14337" max="14337" width="30.1796875" bestFit="1" customWidth="1"/>
    <col min="14338" max="14343" width="10.1796875" bestFit="1" customWidth="1"/>
    <col min="14344" max="14344" width="11.7265625" bestFit="1" customWidth="1"/>
    <col min="14593" max="14593" width="30.1796875" bestFit="1" customWidth="1"/>
    <col min="14594" max="14599" width="10.1796875" bestFit="1" customWidth="1"/>
    <col min="14600" max="14600" width="11.7265625" bestFit="1" customWidth="1"/>
    <col min="14849" max="14849" width="30.1796875" bestFit="1" customWidth="1"/>
    <col min="14850" max="14855" width="10.1796875" bestFit="1" customWidth="1"/>
    <col min="14856" max="14856" width="11.7265625" bestFit="1" customWidth="1"/>
    <col min="15105" max="15105" width="30.1796875" bestFit="1" customWidth="1"/>
    <col min="15106" max="15111" width="10.1796875" bestFit="1" customWidth="1"/>
    <col min="15112" max="15112" width="11.7265625" bestFit="1" customWidth="1"/>
    <col min="15361" max="15361" width="30.1796875" bestFit="1" customWidth="1"/>
    <col min="15362" max="15367" width="10.1796875" bestFit="1" customWidth="1"/>
    <col min="15368" max="15368" width="11.7265625" bestFit="1" customWidth="1"/>
    <col min="15617" max="15617" width="30.1796875" bestFit="1" customWidth="1"/>
    <col min="15618" max="15623" width="10.1796875" bestFit="1" customWidth="1"/>
    <col min="15624" max="15624" width="11.7265625" bestFit="1" customWidth="1"/>
    <col min="15873" max="15873" width="30.1796875" bestFit="1" customWidth="1"/>
    <col min="15874" max="15879" width="10.1796875" bestFit="1" customWidth="1"/>
    <col min="15880" max="15880" width="11.7265625" bestFit="1" customWidth="1"/>
    <col min="16129" max="16129" width="30.1796875" bestFit="1" customWidth="1"/>
    <col min="16130" max="16135" width="10.1796875" bestFit="1" customWidth="1"/>
    <col min="16136" max="16136" width="11.7265625" bestFit="1" customWidth="1"/>
  </cols>
  <sheetData>
    <row r="1" spans="1:10" ht="15.5" x14ac:dyDescent="0.35">
      <c r="A1" s="111" t="s">
        <v>371</v>
      </c>
      <c r="B1" s="111"/>
      <c r="C1" s="111"/>
      <c r="D1" s="111"/>
      <c r="E1" s="111"/>
      <c r="F1" s="111"/>
      <c r="G1" s="111"/>
      <c r="H1" s="112"/>
      <c r="I1" s="112"/>
      <c r="J1" s="112"/>
    </row>
    <row r="4" spans="1:10" ht="15.5" x14ac:dyDescent="0.35">
      <c r="A4" s="214" t="s">
        <v>372</v>
      </c>
      <c r="B4" s="214"/>
      <c r="C4" s="214"/>
      <c r="D4" s="214"/>
      <c r="E4" s="214"/>
      <c r="F4" s="214"/>
      <c r="G4" s="214"/>
    </row>
    <row r="7" spans="1:10" x14ac:dyDescent="0.25">
      <c r="A7" s="128" t="s">
        <v>374</v>
      </c>
      <c r="B7" s="128" t="s">
        <v>155</v>
      </c>
      <c r="C7" s="113"/>
      <c r="D7" s="113"/>
      <c r="E7" s="114"/>
    </row>
    <row r="8" spans="1:10" ht="13" x14ac:dyDescent="0.3">
      <c r="A8" s="140" t="s">
        <v>154</v>
      </c>
      <c r="B8" s="141" t="s">
        <v>194</v>
      </c>
      <c r="C8" s="142" t="s">
        <v>218</v>
      </c>
      <c r="D8" s="143" t="s">
        <v>254</v>
      </c>
      <c r="E8" s="144" t="s">
        <v>401</v>
      </c>
      <c r="F8" s="127"/>
      <c r="G8" s="127"/>
      <c r="H8" s="127"/>
      <c r="I8" s="127"/>
      <c r="J8" s="127"/>
    </row>
    <row r="9" spans="1:10" x14ac:dyDescent="0.25">
      <c r="A9" s="115" t="s">
        <v>220</v>
      </c>
      <c r="B9" s="116">
        <v>446.27</v>
      </c>
      <c r="C9" s="117">
        <v>72</v>
      </c>
      <c r="D9" s="117">
        <v>82.5</v>
      </c>
      <c r="E9" s="118">
        <v>600.77</v>
      </c>
    </row>
    <row r="10" spans="1:10" x14ac:dyDescent="0.25">
      <c r="A10" s="119" t="s">
        <v>193</v>
      </c>
      <c r="B10" s="120">
        <v>990</v>
      </c>
      <c r="C10" s="121">
        <v>324</v>
      </c>
      <c r="D10" s="121">
        <v>100.38</v>
      </c>
      <c r="E10" s="122">
        <v>1414.38</v>
      </c>
    </row>
    <row r="11" spans="1:10" x14ac:dyDescent="0.25">
      <c r="A11" s="119" t="s">
        <v>238</v>
      </c>
      <c r="B11" s="120"/>
      <c r="C11" s="121">
        <v>338.4</v>
      </c>
      <c r="D11" s="121">
        <v>65</v>
      </c>
      <c r="E11" s="122">
        <v>403.4</v>
      </c>
    </row>
    <row r="12" spans="1:10" x14ac:dyDescent="0.25">
      <c r="A12" s="119" t="s">
        <v>257</v>
      </c>
      <c r="B12" s="120">
        <v>47.25</v>
      </c>
      <c r="C12" s="121">
        <v>236.25</v>
      </c>
      <c r="D12" s="121">
        <v>63.5</v>
      </c>
      <c r="E12" s="122">
        <v>347</v>
      </c>
    </row>
    <row r="13" spans="1:10" x14ac:dyDescent="0.25">
      <c r="A13" s="123" t="s">
        <v>327</v>
      </c>
      <c r="B13" s="120">
        <v>74.400000000000006</v>
      </c>
      <c r="C13" s="121"/>
      <c r="D13" s="121">
        <v>37.5</v>
      </c>
      <c r="E13" s="122">
        <v>111.9</v>
      </c>
    </row>
    <row r="14" spans="1:10" ht="13" x14ac:dyDescent="0.3">
      <c r="A14" s="124" t="s">
        <v>401</v>
      </c>
      <c r="B14" s="125">
        <v>1557.92</v>
      </c>
      <c r="C14" s="126">
        <v>970.65</v>
      </c>
      <c r="D14" s="126">
        <v>348.88</v>
      </c>
      <c r="E14" s="139">
        <v>2877.4500000000003</v>
      </c>
    </row>
    <row r="20" spans="1:10" ht="15.5" x14ac:dyDescent="0.35">
      <c r="A20" s="111" t="s">
        <v>371</v>
      </c>
      <c r="B20" s="111"/>
      <c r="C20" s="111"/>
      <c r="D20" s="111"/>
      <c r="E20" s="111"/>
      <c r="F20" s="111"/>
      <c r="G20" s="111"/>
      <c r="H20" s="112"/>
      <c r="I20" s="112"/>
      <c r="J20" s="112"/>
    </row>
    <row r="22" spans="1:10" ht="15.5" x14ac:dyDescent="0.35">
      <c r="A22" s="214" t="s">
        <v>373</v>
      </c>
      <c r="B22" s="214"/>
      <c r="C22" s="214"/>
      <c r="D22" s="214"/>
      <c r="E22" s="214"/>
      <c r="F22" s="214"/>
      <c r="G22" s="214"/>
    </row>
    <row r="25" spans="1:10" x14ac:dyDescent="0.25">
      <c r="A25" s="128" t="s">
        <v>374</v>
      </c>
      <c r="B25" s="128" t="s">
        <v>154</v>
      </c>
      <c r="C25" s="113"/>
      <c r="D25" s="113"/>
      <c r="E25" s="113"/>
      <c r="F25" s="113"/>
      <c r="G25" s="114"/>
    </row>
    <row r="26" spans="1:10" ht="13" x14ac:dyDescent="0.3">
      <c r="A26" s="140" t="s">
        <v>12</v>
      </c>
      <c r="B26" s="141" t="s">
        <v>220</v>
      </c>
      <c r="C26" s="142" t="s">
        <v>193</v>
      </c>
      <c r="D26" s="142" t="s">
        <v>238</v>
      </c>
      <c r="E26" s="142" t="s">
        <v>257</v>
      </c>
      <c r="F26" s="143" t="s">
        <v>327</v>
      </c>
      <c r="G26" s="144" t="s">
        <v>401</v>
      </c>
      <c r="I26" s="127"/>
      <c r="J26" s="127"/>
    </row>
    <row r="27" spans="1:10" x14ac:dyDescent="0.25">
      <c r="A27" s="115">
        <v>707</v>
      </c>
      <c r="B27" s="116"/>
      <c r="C27" s="117">
        <v>1.875</v>
      </c>
      <c r="D27" s="117"/>
      <c r="E27" s="117">
        <v>11.25</v>
      </c>
      <c r="F27" s="117">
        <v>1.2</v>
      </c>
      <c r="G27" s="118">
        <v>14.324999999999999</v>
      </c>
      <c r="I27" t="s">
        <v>74</v>
      </c>
    </row>
    <row r="28" spans="1:10" x14ac:dyDescent="0.25">
      <c r="A28" s="119">
        <v>715</v>
      </c>
      <c r="B28" s="120">
        <v>417.25</v>
      </c>
      <c r="C28" s="121">
        <v>80.875</v>
      </c>
      <c r="D28" s="121">
        <v>5.94</v>
      </c>
      <c r="E28" s="121">
        <v>298.25</v>
      </c>
      <c r="F28" s="121">
        <v>15.3</v>
      </c>
      <c r="G28" s="122">
        <v>817.61500000000001</v>
      </c>
      <c r="I28" t="s">
        <v>81</v>
      </c>
    </row>
    <row r="29" spans="1:10" x14ac:dyDescent="0.25">
      <c r="A29" s="119">
        <v>723</v>
      </c>
      <c r="B29" s="120">
        <v>93.02000000000001</v>
      </c>
      <c r="C29" s="121">
        <v>150.625</v>
      </c>
      <c r="D29" s="121">
        <v>18.560000000000002</v>
      </c>
      <c r="E29" s="121">
        <v>10.25</v>
      </c>
      <c r="F29" s="121"/>
      <c r="G29" s="122">
        <v>272.45500000000004</v>
      </c>
      <c r="I29" t="s">
        <v>83</v>
      </c>
    </row>
    <row r="30" spans="1:10" x14ac:dyDescent="0.25">
      <c r="A30" s="119">
        <v>732</v>
      </c>
      <c r="B30" s="120">
        <v>23</v>
      </c>
      <c r="C30" s="121">
        <v>0.5</v>
      </c>
      <c r="D30" s="121"/>
      <c r="E30" s="121"/>
      <c r="F30" s="121"/>
      <c r="G30" s="122">
        <v>23.5</v>
      </c>
      <c r="I30" t="s">
        <v>89</v>
      </c>
    </row>
    <row r="31" spans="1:10" x14ac:dyDescent="0.25">
      <c r="A31" s="119">
        <v>739</v>
      </c>
      <c r="B31" s="120"/>
      <c r="C31" s="121">
        <v>10.375</v>
      </c>
      <c r="D31" s="121"/>
      <c r="E31" s="121"/>
      <c r="F31" s="121"/>
      <c r="G31" s="122">
        <v>10.375</v>
      </c>
      <c r="I31" t="s">
        <v>94</v>
      </c>
    </row>
    <row r="32" spans="1:10" x14ac:dyDescent="0.25">
      <c r="A32" s="119">
        <v>748</v>
      </c>
      <c r="B32" s="120"/>
      <c r="C32" s="121">
        <v>60.0625</v>
      </c>
      <c r="D32" s="121">
        <v>4.0600000000000005</v>
      </c>
      <c r="E32" s="121"/>
      <c r="F32" s="121"/>
      <c r="G32" s="122">
        <v>64.122500000000002</v>
      </c>
      <c r="I32" t="s">
        <v>107</v>
      </c>
    </row>
    <row r="33" spans="1:9" x14ac:dyDescent="0.25">
      <c r="A33" s="119">
        <v>749</v>
      </c>
      <c r="B33" s="120">
        <v>67.5</v>
      </c>
      <c r="C33" s="121">
        <v>1014</v>
      </c>
      <c r="D33" s="121">
        <v>341.9</v>
      </c>
      <c r="E33" s="121">
        <v>23.75</v>
      </c>
      <c r="F33" s="121">
        <v>95.4</v>
      </c>
      <c r="G33" s="122">
        <v>1542.5500000000002</v>
      </c>
      <c r="I33" t="s">
        <v>110</v>
      </c>
    </row>
    <row r="34" spans="1:9" x14ac:dyDescent="0.25">
      <c r="A34" s="119">
        <v>751</v>
      </c>
      <c r="B34" s="120"/>
      <c r="C34" s="121">
        <v>79.625</v>
      </c>
      <c r="D34" s="121">
        <v>30.69</v>
      </c>
      <c r="E34" s="121"/>
      <c r="F34" s="121"/>
      <c r="G34" s="122">
        <v>110.315</v>
      </c>
      <c r="I34" t="s">
        <v>382</v>
      </c>
    </row>
    <row r="35" spans="1:9" x14ac:dyDescent="0.25">
      <c r="A35" s="119">
        <v>1004</v>
      </c>
      <c r="B35" s="120">
        <v>0</v>
      </c>
      <c r="C35" s="121">
        <v>0.5625</v>
      </c>
      <c r="D35" s="121"/>
      <c r="E35" s="121">
        <v>0</v>
      </c>
      <c r="F35" s="121"/>
      <c r="G35" s="122">
        <v>0.5625</v>
      </c>
      <c r="I35" t="s">
        <v>402</v>
      </c>
    </row>
    <row r="36" spans="1:9" x14ac:dyDescent="0.25">
      <c r="A36" s="119">
        <v>744</v>
      </c>
      <c r="B36" s="120"/>
      <c r="C36" s="121">
        <v>9.8175000000000008</v>
      </c>
      <c r="D36" s="121"/>
      <c r="E36" s="121"/>
      <c r="F36" s="121"/>
      <c r="G36" s="122">
        <v>9.8175000000000008</v>
      </c>
      <c r="I36" t="s">
        <v>381</v>
      </c>
    </row>
    <row r="37" spans="1:9" x14ac:dyDescent="0.25">
      <c r="A37" s="119">
        <v>701</v>
      </c>
      <c r="B37" s="120"/>
      <c r="C37" s="121">
        <v>3.125</v>
      </c>
      <c r="D37" s="121">
        <v>2.25</v>
      </c>
      <c r="E37" s="121"/>
      <c r="F37" s="121"/>
      <c r="G37" s="122">
        <v>5.375</v>
      </c>
      <c r="I37" s="163" t="s">
        <v>71</v>
      </c>
    </row>
    <row r="38" spans="1:9" x14ac:dyDescent="0.25">
      <c r="A38" s="119">
        <v>410</v>
      </c>
      <c r="B38" s="120"/>
      <c r="C38" s="121"/>
      <c r="D38" s="121"/>
      <c r="E38" s="121"/>
      <c r="F38" s="121">
        <v>0</v>
      </c>
      <c r="G38" s="122">
        <v>0</v>
      </c>
      <c r="I38" s="163" t="s">
        <v>56</v>
      </c>
    </row>
    <row r="39" spans="1:9" x14ac:dyDescent="0.25">
      <c r="A39" s="119">
        <v>915</v>
      </c>
      <c r="B39" s="120"/>
      <c r="C39" s="121">
        <v>2.1875</v>
      </c>
      <c r="D39" s="121"/>
      <c r="E39" s="121">
        <v>3.5</v>
      </c>
      <c r="F39" s="121"/>
      <c r="G39" s="122">
        <v>5.6875</v>
      </c>
      <c r="I39" s="163" t="s">
        <v>407</v>
      </c>
    </row>
    <row r="40" spans="1:9" x14ac:dyDescent="0.25">
      <c r="A40" s="119">
        <v>709</v>
      </c>
      <c r="B40" s="120"/>
      <c r="C40" s="121">
        <v>0.25</v>
      </c>
      <c r="D40" s="121"/>
      <c r="E40" s="121"/>
      <c r="F40" s="121"/>
      <c r="G40" s="122">
        <v>0.25</v>
      </c>
      <c r="I40" s="163" t="s">
        <v>75</v>
      </c>
    </row>
    <row r="41" spans="1:9" x14ac:dyDescent="0.25">
      <c r="A41" s="123">
        <v>710</v>
      </c>
      <c r="B41" s="120"/>
      <c r="C41" s="121">
        <v>0.5</v>
      </c>
      <c r="D41" s="121"/>
      <c r="E41" s="121"/>
      <c r="F41" s="121"/>
      <c r="G41" s="122">
        <v>0.5</v>
      </c>
      <c r="I41" s="163" t="s">
        <v>77</v>
      </c>
    </row>
    <row r="42" spans="1:9" ht="13" x14ac:dyDescent="0.3">
      <c r="A42" s="124" t="s">
        <v>401</v>
      </c>
      <c r="B42" s="125">
        <v>600.77</v>
      </c>
      <c r="C42" s="126">
        <v>1414.38</v>
      </c>
      <c r="D42" s="126">
        <v>403.4</v>
      </c>
      <c r="E42" s="126">
        <v>347</v>
      </c>
      <c r="F42" s="126">
        <v>111.9</v>
      </c>
      <c r="G42" s="139">
        <v>2877.4500000000003</v>
      </c>
    </row>
  </sheetData>
  <mergeCells count="2">
    <mergeCell ref="A4:G4"/>
    <mergeCell ref="A22:G2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52"/>
  <sheetViews>
    <sheetView workbookViewId="0">
      <selection activeCell="C48" sqref="C48"/>
    </sheetView>
  </sheetViews>
  <sheetFormatPr baseColWidth="10" defaultColWidth="11.453125" defaultRowHeight="15.75" customHeight="1" x14ac:dyDescent="0.25"/>
  <cols>
    <col min="1" max="1" width="11.453125" customWidth="1"/>
    <col min="2" max="2" width="12.1796875" customWidth="1"/>
    <col min="3" max="3" width="15.7265625" customWidth="1"/>
    <col min="4" max="4" width="100.453125" customWidth="1"/>
    <col min="257" max="257" width="11.453125" customWidth="1"/>
    <col min="258" max="258" width="12.1796875" customWidth="1"/>
    <col min="259" max="259" width="15.7265625" customWidth="1"/>
    <col min="260" max="260" width="100.453125" customWidth="1"/>
    <col min="513" max="513" width="11.453125" customWidth="1"/>
    <col min="514" max="514" width="12.1796875" customWidth="1"/>
    <col min="515" max="515" width="15.7265625" customWidth="1"/>
    <col min="516" max="516" width="100.453125" customWidth="1"/>
    <col min="769" max="769" width="11.453125" customWidth="1"/>
    <col min="770" max="770" width="12.1796875" customWidth="1"/>
    <col min="771" max="771" width="15.7265625" customWidth="1"/>
    <col min="772" max="772" width="100.453125" customWidth="1"/>
    <col min="1025" max="1025" width="11.453125" customWidth="1"/>
    <col min="1026" max="1026" width="12.1796875" customWidth="1"/>
    <col min="1027" max="1027" width="15.7265625" customWidth="1"/>
    <col min="1028" max="1028" width="100.453125" customWidth="1"/>
    <col min="1281" max="1281" width="11.453125" customWidth="1"/>
    <col min="1282" max="1282" width="12.1796875" customWidth="1"/>
    <col min="1283" max="1283" width="15.7265625" customWidth="1"/>
    <col min="1284" max="1284" width="100.453125" customWidth="1"/>
    <col min="1537" max="1537" width="11.453125" customWidth="1"/>
    <col min="1538" max="1538" width="12.1796875" customWidth="1"/>
    <col min="1539" max="1539" width="15.7265625" customWidth="1"/>
    <col min="1540" max="1540" width="100.453125" customWidth="1"/>
    <col min="1793" max="1793" width="11.453125" customWidth="1"/>
    <col min="1794" max="1794" width="12.1796875" customWidth="1"/>
    <col min="1795" max="1795" width="15.7265625" customWidth="1"/>
    <col min="1796" max="1796" width="100.453125" customWidth="1"/>
    <col min="2049" max="2049" width="11.453125" customWidth="1"/>
    <col min="2050" max="2050" width="12.1796875" customWidth="1"/>
    <col min="2051" max="2051" width="15.7265625" customWidth="1"/>
    <col min="2052" max="2052" width="100.453125" customWidth="1"/>
    <col min="2305" max="2305" width="11.453125" customWidth="1"/>
    <col min="2306" max="2306" width="12.1796875" customWidth="1"/>
    <col min="2307" max="2307" width="15.7265625" customWidth="1"/>
    <col min="2308" max="2308" width="100.453125" customWidth="1"/>
    <col min="2561" max="2561" width="11.453125" customWidth="1"/>
    <col min="2562" max="2562" width="12.1796875" customWidth="1"/>
    <col min="2563" max="2563" width="15.7265625" customWidth="1"/>
    <col min="2564" max="2564" width="100.453125" customWidth="1"/>
    <col min="2817" max="2817" width="11.453125" customWidth="1"/>
    <col min="2818" max="2818" width="12.1796875" customWidth="1"/>
    <col min="2819" max="2819" width="15.7265625" customWidth="1"/>
    <col min="2820" max="2820" width="100.453125" customWidth="1"/>
    <col min="3073" max="3073" width="11.453125" customWidth="1"/>
    <col min="3074" max="3074" width="12.1796875" customWidth="1"/>
    <col min="3075" max="3075" width="15.7265625" customWidth="1"/>
    <col min="3076" max="3076" width="100.453125" customWidth="1"/>
    <col min="3329" max="3329" width="11.453125" customWidth="1"/>
    <col min="3330" max="3330" width="12.1796875" customWidth="1"/>
    <col min="3331" max="3331" width="15.7265625" customWidth="1"/>
    <col min="3332" max="3332" width="100.453125" customWidth="1"/>
    <col min="3585" max="3585" width="11.453125" customWidth="1"/>
    <col min="3586" max="3586" width="12.1796875" customWidth="1"/>
    <col min="3587" max="3587" width="15.7265625" customWidth="1"/>
    <col min="3588" max="3588" width="100.453125" customWidth="1"/>
    <col min="3841" max="3841" width="11.453125" customWidth="1"/>
    <col min="3842" max="3842" width="12.1796875" customWidth="1"/>
    <col min="3843" max="3843" width="15.7265625" customWidth="1"/>
    <col min="3844" max="3844" width="100.453125" customWidth="1"/>
    <col min="4097" max="4097" width="11.453125" customWidth="1"/>
    <col min="4098" max="4098" width="12.1796875" customWidth="1"/>
    <col min="4099" max="4099" width="15.7265625" customWidth="1"/>
    <col min="4100" max="4100" width="100.453125" customWidth="1"/>
    <col min="4353" max="4353" width="11.453125" customWidth="1"/>
    <col min="4354" max="4354" width="12.1796875" customWidth="1"/>
    <col min="4355" max="4355" width="15.7265625" customWidth="1"/>
    <col min="4356" max="4356" width="100.453125" customWidth="1"/>
    <col min="4609" max="4609" width="11.453125" customWidth="1"/>
    <col min="4610" max="4610" width="12.1796875" customWidth="1"/>
    <col min="4611" max="4611" width="15.7265625" customWidth="1"/>
    <col min="4612" max="4612" width="100.453125" customWidth="1"/>
    <col min="4865" max="4865" width="11.453125" customWidth="1"/>
    <col min="4866" max="4866" width="12.1796875" customWidth="1"/>
    <col min="4867" max="4867" width="15.7265625" customWidth="1"/>
    <col min="4868" max="4868" width="100.453125" customWidth="1"/>
    <col min="5121" max="5121" width="11.453125" customWidth="1"/>
    <col min="5122" max="5122" width="12.1796875" customWidth="1"/>
    <col min="5123" max="5123" width="15.7265625" customWidth="1"/>
    <col min="5124" max="5124" width="100.453125" customWidth="1"/>
    <col min="5377" max="5377" width="11.453125" customWidth="1"/>
    <col min="5378" max="5378" width="12.1796875" customWidth="1"/>
    <col min="5379" max="5379" width="15.7265625" customWidth="1"/>
    <col min="5380" max="5380" width="100.453125" customWidth="1"/>
    <col min="5633" max="5633" width="11.453125" customWidth="1"/>
    <col min="5634" max="5634" width="12.1796875" customWidth="1"/>
    <col min="5635" max="5635" width="15.7265625" customWidth="1"/>
    <col min="5636" max="5636" width="100.453125" customWidth="1"/>
    <col min="5889" max="5889" width="11.453125" customWidth="1"/>
    <col min="5890" max="5890" width="12.1796875" customWidth="1"/>
    <col min="5891" max="5891" width="15.7265625" customWidth="1"/>
    <col min="5892" max="5892" width="100.453125" customWidth="1"/>
    <col min="6145" max="6145" width="11.453125" customWidth="1"/>
    <col min="6146" max="6146" width="12.1796875" customWidth="1"/>
    <col min="6147" max="6147" width="15.7265625" customWidth="1"/>
    <col min="6148" max="6148" width="100.453125" customWidth="1"/>
    <col min="6401" max="6401" width="11.453125" customWidth="1"/>
    <col min="6402" max="6402" width="12.1796875" customWidth="1"/>
    <col min="6403" max="6403" width="15.7265625" customWidth="1"/>
    <col min="6404" max="6404" width="100.453125" customWidth="1"/>
    <col min="6657" max="6657" width="11.453125" customWidth="1"/>
    <col min="6658" max="6658" width="12.1796875" customWidth="1"/>
    <col min="6659" max="6659" width="15.7265625" customWidth="1"/>
    <col min="6660" max="6660" width="100.453125" customWidth="1"/>
    <col min="6913" max="6913" width="11.453125" customWidth="1"/>
    <col min="6914" max="6914" width="12.1796875" customWidth="1"/>
    <col min="6915" max="6915" width="15.7265625" customWidth="1"/>
    <col min="6916" max="6916" width="100.453125" customWidth="1"/>
    <col min="7169" max="7169" width="11.453125" customWidth="1"/>
    <col min="7170" max="7170" width="12.1796875" customWidth="1"/>
    <col min="7171" max="7171" width="15.7265625" customWidth="1"/>
    <col min="7172" max="7172" width="100.453125" customWidth="1"/>
    <col min="7425" max="7425" width="11.453125" customWidth="1"/>
    <col min="7426" max="7426" width="12.1796875" customWidth="1"/>
    <col min="7427" max="7427" width="15.7265625" customWidth="1"/>
    <col min="7428" max="7428" width="100.453125" customWidth="1"/>
    <col min="7681" max="7681" width="11.453125" customWidth="1"/>
    <col min="7682" max="7682" width="12.1796875" customWidth="1"/>
    <col min="7683" max="7683" width="15.7265625" customWidth="1"/>
    <col min="7684" max="7684" width="100.453125" customWidth="1"/>
    <col min="7937" max="7937" width="11.453125" customWidth="1"/>
    <col min="7938" max="7938" width="12.1796875" customWidth="1"/>
    <col min="7939" max="7939" width="15.7265625" customWidth="1"/>
    <col min="7940" max="7940" width="100.453125" customWidth="1"/>
    <col min="8193" max="8193" width="11.453125" customWidth="1"/>
    <col min="8194" max="8194" width="12.1796875" customWidth="1"/>
    <col min="8195" max="8195" width="15.7265625" customWidth="1"/>
    <col min="8196" max="8196" width="100.453125" customWidth="1"/>
    <col min="8449" max="8449" width="11.453125" customWidth="1"/>
    <col min="8450" max="8450" width="12.1796875" customWidth="1"/>
    <col min="8451" max="8451" width="15.7265625" customWidth="1"/>
    <col min="8452" max="8452" width="100.453125" customWidth="1"/>
    <col min="8705" max="8705" width="11.453125" customWidth="1"/>
    <col min="8706" max="8706" width="12.1796875" customWidth="1"/>
    <col min="8707" max="8707" width="15.7265625" customWidth="1"/>
    <col min="8708" max="8708" width="100.453125" customWidth="1"/>
    <col min="8961" max="8961" width="11.453125" customWidth="1"/>
    <col min="8962" max="8962" width="12.1796875" customWidth="1"/>
    <col min="8963" max="8963" width="15.7265625" customWidth="1"/>
    <col min="8964" max="8964" width="100.453125" customWidth="1"/>
    <col min="9217" max="9217" width="11.453125" customWidth="1"/>
    <col min="9218" max="9218" width="12.1796875" customWidth="1"/>
    <col min="9219" max="9219" width="15.7265625" customWidth="1"/>
    <col min="9220" max="9220" width="100.453125" customWidth="1"/>
    <col min="9473" max="9473" width="11.453125" customWidth="1"/>
    <col min="9474" max="9474" width="12.1796875" customWidth="1"/>
    <col min="9475" max="9475" width="15.7265625" customWidth="1"/>
    <col min="9476" max="9476" width="100.453125" customWidth="1"/>
    <col min="9729" max="9729" width="11.453125" customWidth="1"/>
    <col min="9730" max="9730" width="12.1796875" customWidth="1"/>
    <col min="9731" max="9731" width="15.7265625" customWidth="1"/>
    <col min="9732" max="9732" width="100.453125" customWidth="1"/>
    <col min="9985" max="9985" width="11.453125" customWidth="1"/>
    <col min="9986" max="9986" width="12.1796875" customWidth="1"/>
    <col min="9987" max="9987" width="15.7265625" customWidth="1"/>
    <col min="9988" max="9988" width="100.453125" customWidth="1"/>
    <col min="10241" max="10241" width="11.453125" customWidth="1"/>
    <col min="10242" max="10242" width="12.1796875" customWidth="1"/>
    <col min="10243" max="10243" width="15.7265625" customWidth="1"/>
    <col min="10244" max="10244" width="100.453125" customWidth="1"/>
    <col min="10497" max="10497" width="11.453125" customWidth="1"/>
    <col min="10498" max="10498" width="12.1796875" customWidth="1"/>
    <col min="10499" max="10499" width="15.7265625" customWidth="1"/>
    <col min="10500" max="10500" width="100.453125" customWidth="1"/>
    <col min="10753" max="10753" width="11.453125" customWidth="1"/>
    <col min="10754" max="10754" width="12.1796875" customWidth="1"/>
    <col min="10755" max="10755" width="15.7265625" customWidth="1"/>
    <col min="10756" max="10756" width="100.453125" customWidth="1"/>
    <col min="11009" max="11009" width="11.453125" customWidth="1"/>
    <col min="11010" max="11010" width="12.1796875" customWidth="1"/>
    <col min="11011" max="11011" width="15.7265625" customWidth="1"/>
    <col min="11012" max="11012" width="100.453125" customWidth="1"/>
    <col min="11265" max="11265" width="11.453125" customWidth="1"/>
    <col min="11266" max="11266" width="12.1796875" customWidth="1"/>
    <col min="11267" max="11267" width="15.7265625" customWidth="1"/>
    <col min="11268" max="11268" width="100.453125" customWidth="1"/>
    <col min="11521" max="11521" width="11.453125" customWidth="1"/>
    <col min="11522" max="11522" width="12.1796875" customWidth="1"/>
    <col min="11523" max="11523" width="15.7265625" customWidth="1"/>
    <col min="11524" max="11524" width="100.453125" customWidth="1"/>
    <col min="11777" max="11777" width="11.453125" customWidth="1"/>
    <col min="11778" max="11778" width="12.1796875" customWidth="1"/>
    <col min="11779" max="11779" width="15.7265625" customWidth="1"/>
    <col min="11780" max="11780" width="100.453125" customWidth="1"/>
    <col min="12033" max="12033" width="11.453125" customWidth="1"/>
    <col min="12034" max="12034" width="12.1796875" customWidth="1"/>
    <col min="12035" max="12035" width="15.7265625" customWidth="1"/>
    <col min="12036" max="12036" width="100.453125" customWidth="1"/>
    <col min="12289" max="12289" width="11.453125" customWidth="1"/>
    <col min="12290" max="12290" width="12.1796875" customWidth="1"/>
    <col min="12291" max="12291" width="15.7265625" customWidth="1"/>
    <col min="12292" max="12292" width="100.453125" customWidth="1"/>
    <col min="12545" max="12545" width="11.453125" customWidth="1"/>
    <col min="12546" max="12546" width="12.1796875" customWidth="1"/>
    <col min="12547" max="12547" width="15.7265625" customWidth="1"/>
    <col min="12548" max="12548" width="100.453125" customWidth="1"/>
    <col min="12801" max="12801" width="11.453125" customWidth="1"/>
    <col min="12802" max="12802" width="12.1796875" customWidth="1"/>
    <col min="12803" max="12803" width="15.7265625" customWidth="1"/>
    <col min="12804" max="12804" width="100.453125" customWidth="1"/>
    <col min="13057" max="13057" width="11.453125" customWidth="1"/>
    <col min="13058" max="13058" width="12.1796875" customWidth="1"/>
    <col min="13059" max="13059" width="15.7265625" customWidth="1"/>
    <col min="13060" max="13060" width="100.453125" customWidth="1"/>
    <col min="13313" max="13313" width="11.453125" customWidth="1"/>
    <col min="13314" max="13314" width="12.1796875" customWidth="1"/>
    <col min="13315" max="13315" width="15.7265625" customWidth="1"/>
    <col min="13316" max="13316" width="100.453125" customWidth="1"/>
    <col min="13569" max="13569" width="11.453125" customWidth="1"/>
    <col min="13570" max="13570" width="12.1796875" customWidth="1"/>
    <col min="13571" max="13571" width="15.7265625" customWidth="1"/>
    <col min="13572" max="13572" width="100.453125" customWidth="1"/>
    <col min="13825" max="13825" width="11.453125" customWidth="1"/>
    <col min="13826" max="13826" width="12.1796875" customWidth="1"/>
    <col min="13827" max="13827" width="15.7265625" customWidth="1"/>
    <col min="13828" max="13828" width="100.453125" customWidth="1"/>
    <col min="14081" max="14081" width="11.453125" customWidth="1"/>
    <col min="14082" max="14082" width="12.1796875" customWidth="1"/>
    <col min="14083" max="14083" width="15.7265625" customWidth="1"/>
    <col min="14084" max="14084" width="100.453125" customWidth="1"/>
    <col min="14337" max="14337" width="11.453125" customWidth="1"/>
    <col min="14338" max="14338" width="12.1796875" customWidth="1"/>
    <col min="14339" max="14339" width="15.7265625" customWidth="1"/>
    <col min="14340" max="14340" width="100.453125" customWidth="1"/>
    <col min="14593" max="14593" width="11.453125" customWidth="1"/>
    <col min="14594" max="14594" width="12.1796875" customWidth="1"/>
    <col min="14595" max="14595" width="15.7265625" customWidth="1"/>
    <col min="14596" max="14596" width="100.453125" customWidth="1"/>
    <col min="14849" max="14849" width="11.453125" customWidth="1"/>
    <col min="14850" max="14850" width="12.1796875" customWidth="1"/>
    <col min="14851" max="14851" width="15.7265625" customWidth="1"/>
    <col min="14852" max="14852" width="100.453125" customWidth="1"/>
    <col min="15105" max="15105" width="11.453125" customWidth="1"/>
    <col min="15106" max="15106" width="12.1796875" customWidth="1"/>
    <col min="15107" max="15107" width="15.7265625" customWidth="1"/>
    <col min="15108" max="15108" width="100.453125" customWidth="1"/>
    <col min="15361" max="15361" width="11.453125" customWidth="1"/>
    <col min="15362" max="15362" width="12.1796875" customWidth="1"/>
    <col min="15363" max="15363" width="15.7265625" customWidth="1"/>
    <col min="15364" max="15364" width="100.453125" customWidth="1"/>
    <col min="15617" max="15617" width="11.453125" customWidth="1"/>
    <col min="15618" max="15618" width="12.1796875" customWidth="1"/>
    <col min="15619" max="15619" width="15.7265625" customWidth="1"/>
    <col min="15620" max="15620" width="100.453125" customWidth="1"/>
    <col min="15873" max="15873" width="11.453125" customWidth="1"/>
    <col min="15874" max="15874" width="12.1796875" customWidth="1"/>
    <col min="15875" max="15875" width="15.7265625" customWidth="1"/>
    <col min="15876" max="15876" width="100.453125" customWidth="1"/>
    <col min="16129" max="16129" width="11.453125" customWidth="1"/>
    <col min="16130" max="16130" width="12.1796875" customWidth="1"/>
    <col min="16131" max="16131" width="15.7265625" customWidth="1"/>
    <col min="16132" max="16132" width="100.453125" customWidth="1"/>
  </cols>
  <sheetData>
    <row r="1" spans="2:4" ht="12.5" x14ac:dyDescent="0.25"/>
    <row r="2" spans="2:4" ht="45" customHeight="1" x14ac:dyDescent="0.35">
      <c r="B2" s="14" t="s">
        <v>123</v>
      </c>
      <c r="C2" s="15" t="s">
        <v>124</v>
      </c>
      <c r="D2" s="15" t="s">
        <v>125</v>
      </c>
    </row>
    <row r="3" spans="2:4" ht="15" customHeight="1" x14ac:dyDescent="0.35">
      <c r="B3" s="16" t="s">
        <v>15</v>
      </c>
      <c r="C3" s="17" t="s">
        <v>16</v>
      </c>
      <c r="D3" s="17" t="s">
        <v>17</v>
      </c>
    </row>
    <row r="4" spans="2:4" ht="15" customHeight="1" x14ac:dyDescent="0.35">
      <c r="B4" s="16" t="s">
        <v>130</v>
      </c>
      <c r="C4" s="17" t="s">
        <v>129</v>
      </c>
      <c r="D4" s="17" t="s">
        <v>131</v>
      </c>
    </row>
    <row r="5" spans="2:4" ht="15" customHeight="1" x14ac:dyDescent="0.35">
      <c r="B5" s="16" t="s">
        <v>18</v>
      </c>
      <c r="C5" s="17" t="s">
        <v>19</v>
      </c>
      <c r="D5" s="17" t="s">
        <v>20</v>
      </c>
    </row>
    <row r="6" spans="2:4" ht="15" customHeight="1" x14ac:dyDescent="0.35">
      <c r="B6" s="16" t="s">
        <v>21</v>
      </c>
      <c r="C6" s="17" t="s">
        <v>22</v>
      </c>
      <c r="D6" s="17" t="s">
        <v>23</v>
      </c>
    </row>
    <row r="7" spans="2:4" ht="15" customHeight="1" x14ac:dyDescent="0.35">
      <c r="B7" s="16" t="s">
        <v>24</v>
      </c>
      <c r="C7" s="17" t="s">
        <v>25</v>
      </c>
      <c r="D7" s="17" t="s">
        <v>26</v>
      </c>
    </row>
    <row r="8" spans="2:4" ht="15" customHeight="1" x14ac:dyDescent="0.35">
      <c r="B8" s="16" t="s">
        <v>27</v>
      </c>
      <c r="C8" s="17" t="s">
        <v>28</v>
      </c>
      <c r="D8" s="17" t="s">
        <v>29</v>
      </c>
    </row>
    <row r="9" spans="2:4" ht="15" customHeight="1" x14ac:dyDescent="0.35">
      <c r="B9" s="16" t="s">
        <v>30</v>
      </c>
      <c r="C9" s="17" t="s">
        <v>31</v>
      </c>
      <c r="D9" s="17" t="s">
        <v>32</v>
      </c>
    </row>
    <row r="10" spans="2:4" ht="15" customHeight="1" x14ac:dyDescent="0.35">
      <c r="B10" s="16" t="s">
        <v>33</v>
      </c>
      <c r="C10" s="17" t="s">
        <v>34</v>
      </c>
      <c r="D10" s="17" t="s">
        <v>35</v>
      </c>
    </row>
    <row r="11" spans="2:4" ht="15" customHeight="1" x14ac:dyDescent="0.35">
      <c r="B11" s="16" t="s">
        <v>36</v>
      </c>
      <c r="C11" s="17" t="s">
        <v>37</v>
      </c>
      <c r="D11" s="17" t="s">
        <v>38</v>
      </c>
    </row>
    <row r="12" spans="2:4" ht="15" customHeight="1" x14ac:dyDescent="0.35">
      <c r="B12" s="16" t="s">
        <v>39</v>
      </c>
      <c r="C12" s="17" t="s">
        <v>40</v>
      </c>
      <c r="D12" s="17" t="s">
        <v>41</v>
      </c>
    </row>
    <row r="13" spans="2:4" ht="15" customHeight="1" x14ac:dyDescent="0.35">
      <c r="B13" s="16" t="s">
        <v>42</v>
      </c>
      <c r="C13" s="17" t="s">
        <v>43</v>
      </c>
      <c r="D13" s="17" t="s">
        <v>44</v>
      </c>
    </row>
    <row r="14" spans="2:4" ht="15" customHeight="1" x14ac:dyDescent="0.35">
      <c r="B14" s="16" t="s">
        <v>45</v>
      </c>
      <c r="C14" s="17" t="s">
        <v>46</v>
      </c>
      <c r="D14" s="17" t="s">
        <v>47</v>
      </c>
    </row>
    <row r="15" spans="2:4" ht="15" customHeight="1" x14ac:dyDescent="0.35">
      <c r="B15" s="16" t="s">
        <v>48</v>
      </c>
      <c r="C15" s="17" t="s">
        <v>49</v>
      </c>
      <c r="D15" s="17" t="s">
        <v>50</v>
      </c>
    </row>
    <row r="16" spans="2:4" ht="15" customHeight="1" x14ac:dyDescent="0.35">
      <c r="B16" s="16" t="s">
        <v>51</v>
      </c>
      <c r="C16" s="17" t="s">
        <v>52</v>
      </c>
      <c r="D16" s="17" t="s">
        <v>53</v>
      </c>
    </row>
    <row r="17" spans="2:4" ht="15" customHeight="1" x14ac:dyDescent="0.35">
      <c r="B17" s="16" t="s">
        <v>54</v>
      </c>
      <c r="C17" s="17" t="s">
        <v>161</v>
      </c>
      <c r="D17" s="17" t="s">
        <v>162</v>
      </c>
    </row>
    <row r="18" spans="2:4" ht="15" customHeight="1" x14ac:dyDescent="0.35">
      <c r="B18" s="16" t="s">
        <v>55</v>
      </c>
      <c r="C18" s="17" t="s">
        <v>56</v>
      </c>
      <c r="D18" s="17" t="s">
        <v>57</v>
      </c>
    </row>
    <row r="19" spans="2:4" ht="15" customHeight="1" x14ac:dyDescent="0.35">
      <c r="B19" s="16" t="s">
        <v>58</v>
      </c>
      <c r="C19" s="17" t="s">
        <v>59</v>
      </c>
      <c r="D19" s="17" t="s">
        <v>60</v>
      </c>
    </row>
    <row r="20" spans="2:4" ht="15" customHeight="1" x14ac:dyDescent="0.35">
      <c r="B20" s="16" t="s">
        <v>61</v>
      </c>
      <c r="C20" s="17" t="s">
        <v>62</v>
      </c>
      <c r="D20" s="17" t="s">
        <v>63</v>
      </c>
    </row>
    <row r="21" spans="2:4" ht="15" customHeight="1" x14ac:dyDescent="0.35">
      <c r="B21" s="16" t="s">
        <v>64</v>
      </c>
      <c r="C21" s="17" t="s">
        <v>65</v>
      </c>
      <c r="D21" s="17" t="s">
        <v>66</v>
      </c>
    </row>
    <row r="22" spans="2:4" ht="15" customHeight="1" x14ac:dyDescent="0.35">
      <c r="B22" s="16" t="s">
        <v>67</v>
      </c>
      <c r="C22" s="17" t="s">
        <v>68</v>
      </c>
      <c r="D22" s="17" t="s">
        <v>69</v>
      </c>
    </row>
    <row r="23" spans="2:4" ht="15.75" customHeight="1" x14ac:dyDescent="0.35">
      <c r="B23" s="17" t="s">
        <v>70</v>
      </c>
      <c r="C23" s="17" t="s">
        <v>71</v>
      </c>
      <c r="D23" s="17" t="s">
        <v>132</v>
      </c>
    </row>
    <row r="24" spans="2:4" ht="15.75" customHeight="1" x14ac:dyDescent="0.35">
      <c r="B24" s="17" t="s">
        <v>72</v>
      </c>
      <c r="C24" s="17" t="s">
        <v>159</v>
      </c>
      <c r="D24" s="17" t="s">
        <v>160</v>
      </c>
    </row>
    <row r="25" spans="2:4" ht="15.75" customHeight="1" x14ac:dyDescent="0.35">
      <c r="B25" s="17" t="s">
        <v>73</v>
      </c>
      <c r="C25" s="17" t="s">
        <v>74</v>
      </c>
      <c r="D25" s="17" t="s">
        <v>133</v>
      </c>
    </row>
    <row r="26" spans="2:4" ht="15.75" customHeight="1" x14ac:dyDescent="0.35">
      <c r="B26" s="17" t="s">
        <v>10</v>
      </c>
      <c r="C26" s="17" t="s">
        <v>75</v>
      </c>
      <c r="D26" s="17" t="s">
        <v>134</v>
      </c>
    </row>
    <row r="27" spans="2:4" ht="15.75" customHeight="1" x14ac:dyDescent="0.35">
      <c r="B27" s="17" t="s">
        <v>76</v>
      </c>
      <c r="C27" s="17" t="s">
        <v>77</v>
      </c>
      <c r="D27" s="17" t="s">
        <v>135</v>
      </c>
    </row>
    <row r="28" spans="2:4" ht="15.75" customHeight="1" x14ac:dyDescent="0.35">
      <c r="B28" s="17" t="s">
        <v>7</v>
      </c>
      <c r="C28" s="17" t="s">
        <v>14</v>
      </c>
      <c r="D28" s="17" t="s">
        <v>136</v>
      </c>
    </row>
    <row r="29" spans="2:4" ht="15.75" customHeight="1" x14ac:dyDescent="0.35">
      <c r="B29" s="17" t="s">
        <v>78</v>
      </c>
      <c r="C29" s="17" t="s">
        <v>79</v>
      </c>
      <c r="D29" s="17" t="s">
        <v>137</v>
      </c>
    </row>
    <row r="30" spans="2:4" ht="15.75" customHeight="1" x14ac:dyDescent="0.35">
      <c r="B30" s="17" t="s">
        <v>80</v>
      </c>
      <c r="C30" s="17" t="s">
        <v>81</v>
      </c>
      <c r="D30" s="17" t="s">
        <v>138</v>
      </c>
    </row>
    <row r="31" spans="2:4" ht="15.75" customHeight="1" x14ac:dyDescent="0.35">
      <c r="B31" s="17" t="s">
        <v>8</v>
      </c>
      <c r="C31" s="17" t="s">
        <v>163</v>
      </c>
      <c r="D31" s="17" t="s">
        <v>164</v>
      </c>
    </row>
    <row r="32" spans="2:4" ht="15.75" customHeight="1" x14ac:dyDescent="0.35">
      <c r="B32" s="17" t="s">
        <v>82</v>
      </c>
      <c r="C32" s="17" t="s">
        <v>83</v>
      </c>
      <c r="D32" s="17" t="s">
        <v>139</v>
      </c>
    </row>
    <row r="33" spans="2:4" ht="15.75" customHeight="1" x14ac:dyDescent="0.35">
      <c r="B33" s="17" t="s">
        <v>11</v>
      </c>
      <c r="C33" s="17" t="s">
        <v>84</v>
      </c>
      <c r="D33" s="17" t="s">
        <v>140</v>
      </c>
    </row>
    <row r="34" spans="2:4" ht="15.75" customHeight="1" x14ac:dyDescent="0.35">
      <c r="B34" s="17" t="s">
        <v>85</v>
      </c>
      <c r="C34" s="17" t="s">
        <v>86</v>
      </c>
      <c r="D34" s="17" t="s">
        <v>141</v>
      </c>
    </row>
    <row r="35" spans="2:4" ht="15.75" customHeight="1" x14ac:dyDescent="0.35">
      <c r="B35" s="17" t="s">
        <v>87</v>
      </c>
      <c r="C35" s="17" t="s">
        <v>88</v>
      </c>
      <c r="D35" s="17" t="s">
        <v>142</v>
      </c>
    </row>
    <row r="36" spans="2:4" ht="15.75" customHeight="1" x14ac:dyDescent="0.35">
      <c r="B36" s="17" t="s">
        <v>6</v>
      </c>
      <c r="C36" s="17" t="s">
        <v>89</v>
      </c>
      <c r="D36" s="17" t="s">
        <v>143</v>
      </c>
    </row>
    <row r="37" spans="2:4" ht="15.75" customHeight="1" x14ac:dyDescent="0.35">
      <c r="B37" s="17" t="s">
        <v>90</v>
      </c>
      <c r="C37" s="17" t="s">
        <v>91</v>
      </c>
      <c r="D37" s="17" t="s">
        <v>144</v>
      </c>
    </row>
    <row r="38" spans="2:4" ht="15.75" customHeight="1" x14ac:dyDescent="0.35">
      <c r="B38" s="17" t="s">
        <v>9</v>
      </c>
      <c r="C38" s="17" t="s">
        <v>92</v>
      </c>
      <c r="D38" s="17" t="s">
        <v>145</v>
      </c>
    </row>
    <row r="39" spans="2:4" ht="15.75" customHeight="1" x14ac:dyDescent="0.35">
      <c r="B39" s="17" t="s">
        <v>93</v>
      </c>
      <c r="C39" s="17" t="s">
        <v>94</v>
      </c>
      <c r="D39" s="17" t="s">
        <v>146</v>
      </c>
    </row>
    <row r="40" spans="2:4" ht="15.75" customHeight="1" x14ac:dyDescent="0.35">
      <c r="B40" s="17" t="s">
        <v>95</v>
      </c>
      <c r="C40" s="17" t="s">
        <v>96</v>
      </c>
      <c r="D40" s="17" t="s">
        <v>147</v>
      </c>
    </row>
    <row r="41" spans="2:4" ht="15.75" customHeight="1" x14ac:dyDescent="0.35">
      <c r="B41" s="17" t="s">
        <v>97</v>
      </c>
      <c r="C41" s="17" t="s">
        <v>98</v>
      </c>
      <c r="D41" s="17" t="s">
        <v>148</v>
      </c>
    </row>
    <row r="42" spans="2:4" ht="15.75" customHeight="1" x14ac:dyDescent="0.35">
      <c r="B42" s="17" t="s">
        <v>99</v>
      </c>
      <c r="C42" s="17" t="s">
        <v>100</v>
      </c>
      <c r="D42" s="17" t="s">
        <v>149</v>
      </c>
    </row>
    <row r="43" spans="2:4" ht="15.75" customHeight="1" x14ac:dyDescent="0.35">
      <c r="B43" s="17" t="s">
        <v>101</v>
      </c>
      <c r="C43" s="17" t="s">
        <v>102</v>
      </c>
      <c r="D43" s="17" t="s">
        <v>150</v>
      </c>
    </row>
    <row r="44" spans="2:4" ht="15.75" customHeight="1" x14ac:dyDescent="0.35">
      <c r="B44" s="17" t="s">
        <v>103</v>
      </c>
      <c r="C44" s="17" t="s">
        <v>104</v>
      </c>
      <c r="D44" s="17" t="s">
        <v>105</v>
      </c>
    </row>
    <row r="45" spans="2:4" ht="15.75" customHeight="1" x14ac:dyDescent="0.35">
      <c r="B45" s="17" t="s">
        <v>106</v>
      </c>
      <c r="C45" s="17" t="s">
        <v>107</v>
      </c>
      <c r="D45" s="17" t="s">
        <v>108</v>
      </c>
    </row>
    <row r="46" spans="2:4" ht="15.75" customHeight="1" x14ac:dyDescent="0.35">
      <c r="B46" s="17" t="s">
        <v>109</v>
      </c>
      <c r="C46" s="17" t="s">
        <v>110</v>
      </c>
      <c r="D46" s="17" t="s">
        <v>111</v>
      </c>
    </row>
    <row r="47" spans="2:4" ht="15.75" customHeight="1" x14ac:dyDescent="0.35">
      <c r="B47" s="17" t="s">
        <v>112</v>
      </c>
      <c r="C47" s="17" t="s">
        <v>113</v>
      </c>
      <c r="D47" s="17" t="s">
        <v>114</v>
      </c>
    </row>
    <row r="48" spans="2:4" ht="15.75" customHeight="1" x14ac:dyDescent="0.35">
      <c r="B48" s="17" t="s">
        <v>115</v>
      </c>
      <c r="C48" s="17" t="s">
        <v>116</v>
      </c>
      <c r="D48" s="17" t="s">
        <v>117</v>
      </c>
    </row>
    <row r="49" spans="2:4" ht="15.75" customHeight="1" x14ac:dyDescent="0.35">
      <c r="B49" s="18" t="s">
        <v>156</v>
      </c>
      <c r="C49" s="17" t="s">
        <v>157</v>
      </c>
      <c r="D49" s="17" t="s">
        <v>158</v>
      </c>
    </row>
    <row r="50" spans="2:4" ht="15.75" customHeight="1" x14ac:dyDescent="0.35">
      <c r="B50" s="17" t="s">
        <v>118</v>
      </c>
      <c r="C50" s="17" t="s">
        <v>119</v>
      </c>
      <c r="D50" s="17" t="s">
        <v>120</v>
      </c>
    </row>
    <row r="51" spans="2:4" ht="15.75" customHeight="1" x14ac:dyDescent="0.35">
      <c r="B51" s="17" t="s">
        <v>126</v>
      </c>
      <c r="C51" s="17" t="s">
        <v>127</v>
      </c>
      <c r="D51" s="17" t="s">
        <v>128</v>
      </c>
    </row>
    <row r="52" spans="2:4" ht="15.75" customHeight="1" x14ac:dyDescent="0.35">
      <c r="B52" s="17" t="s">
        <v>121</v>
      </c>
      <c r="C52" s="17" t="s">
        <v>122</v>
      </c>
      <c r="D52" s="17" t="s">
        <v>151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ED</vt:lpstr>
      <vt:lpstr>BALANÇ</vt:lpstr>
      <vt:lpstr>Unitats acadèmiques</vt:lpstr>
      <vt:lpstr>ED!_1Àrea_d_impressió</vt:lpstr>
    </vt:vector>
  </TitlesOfParts>
  <Company>UPCnet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UPCnet</dc:creator>
  <cp:lastModifiedBy>Urdi</cp:lastModifiedBy>
  <cp:lastPrinted>2021-02-22T17:42:56Z</cp:lastPrinted>
  <dcterms:created xsi:type="dcterms:W3CDTF">2007-03-22T09:08:47Z</dcterms:created>
  <dcterms:modified xsi:type="dcterms:W3CDTF">2024-02-26T21:08:24Z</dcterms:modified>
</cp:coreProperties>
</file>